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Хава БУХ\п-2\2022г\"/>
    </mc:Choice>
  </mc:AlternateContent>
  <bookViews>
    <workbookView xWindow="0" yWindow="0" windowWidth="28800" windowHeight="12330" activeTab="2"/>
  </bookViews>
  <sheets>
    <sheet name="Лист2" sheetId="2" r:id="rId1"/>
    <sheet name="Лист1" sheetId="1" r:id="rId2"/>
    <sheet name="Лист3" sheetId="3" r:id="rId3"/>
  </sheets>
  <definedNames>
    <definedName name="_xlnm._FilterDatabase" localSheetId="1" hidden="1">Лист1!$A$6:$T$116</definedName>
    <definedName name="_xlnm.Print_Area" localSheetId="2">Лист3!$A$1:$P$135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F27" i="1"/>
  <c r="G27" i="1"/>
  <c r="L7" i="3" l="1"/>
  <c r="F7" i="3"/>
  <c r="K7" i="3"/>
  <c r="M7" i="3"/>
  <c r="D7" i="3"/>
  <c r="F115" i="3"/>
  <c r="K115" i="3"/>
  <c r="L115" i="3"/>
  <c r="M115" i="3"/>
  <c r="D115" i="3"/>
  <c r="M117" i="3"/>
  <c r="F112" i="3"/>
  <c r="K112" i="3"/>
  <c r="L112" i="3"/>
  <c r="M112" i="3"/>
  <c r="D112" i="3"/>
  <c r="M114" i="3"/>
  <c r="F105" i="3"/>
  <c r="K105" i="3"/>
  <c r="L105" i="3"/>
  <c r="M105" i="3"/>
  <c r="D105" i="3"/>
  <c r="M108" i="3"/>
  <c r="M109" i="3"/>
  <c r="M110" i="3"/>
  <c r="M111" i="3"/>
  <c r="M107" i="3"/>
  <c r="F102" i="3"/>
  <c r="K102" i="3"/>
  <c r="L102" i="3"/>
  <c r="M102" i="3"/>
  <c r="D102" i="3"/>
  <c r="F95" i="3"/>
  <c r="K95" i="3"/>
  <c r="L95" i="3"/>
  <c r="M95" i="3"/>
  <c r="D95" i="3"/>
  <c r="M101" i="3"/>
  <c r="L100" i="3"/>
  <c r="M100" i="3" s="1"/>
  <c r="M98" i="3"/>
  <c r="M99" i="3"/>
  <c r="M97" i="3"/>
  <c r="F91" i="3"/>
  <c r="K91" i="3"/>
  <c r="L91" i="3"/>
  <c r="M91" i="3"/>
  <c r="D91" i="3"/>
  <c r="M94" i="3"/>
  <c r="M93" i="3"/>
  <c r="L93" i="3"/>
  <c r="F86" i="3"/>
  <c r="K86" i="3"/>
  <c r="L86" i="3"/>
  <c r="D86" i="3"/>
  <c r="M90" i="3"/>
  <c r="M89" i="3"/>
  <c r="M86" i="3" s="1"/>
  <c r="M88" i="3"/>
  <c r="L88" i="3"/>
  <c r="F82" i="3"/>
  <c r="K82" i="3"/>
  <c r="L82" i="3"/>
  <c r="M82" i="3"/>
  <c r="D82" i="3"/>
  <c r="M85" i="3"/>
  <c r="M84" i="3"/>
  <c r="L84" i="3"/>
  <c r="F79" i="3"/>
  <c r="K79" i="3"/>
  <c r="L79" i="3"/>
  <c r="M79" i="3"/>
  <c r="D79" i="3"/>
  <c r="M81" i="3"/>
  <c r="L81" i="3"/>
  <c r="F74" i="3"/>
  <c r="K74" i="3"/>
  <c r="L74" i="3"/>
  <c r="M74" i="3"/>
  <c r="D74" i="3"/>
  <c r="L78" i="3"/>
  <c r="M78" i="3" s="1"/>
  <c r="M77" i="3"/>
  <c r="M76" i="3"/>
  <c r="L76" i="3"/>
  <c r="F68" i="3"/>
  <c r="K68" i="3"/>
  <c r="L68" i="3"/>
  <c r="D68" i="3"/>
  <c r="M73" i="3"/>
  <c r="L73" i="3"/>
  <c r="M72" i="3"/>
  <c r="M71" i="3"/>
  <c r="M68" i="3" s="1"/>
  <c r="M70" i="3"/>
  <c r="L70" i="3"/>
  <c r="F62" i="3"/>
  <c r="K62" i="3"/>
  <c r="L62" i="3"/>
  <c r="M62" i="3"/>
  <c r="D62" i="3"/>
  <c r="M67" i="3"/>
  <c r="M66" i="3"/>
  <c r="M65" i="3"/>
  <c r="M64" i="3"/>
  <c r="L64" i="3"/>
  <c r="F55" i="3"/>
  <c r="K55" i="3"/>
  <c r="L55" i="3"/>
  <c r="D55" i="3"/>
  <c r="M61" i="3"/>
  <c r="M58" i="3"/>
  <c r="M59" i="3"/>
  <c r="M60" i="3"/>
  <c r="L60" i="3"/>
  <c r="M57" i="3"/>
  <c r="L57" i="3"/>
  <c r="F50" i="3"/>
  <c r="K50" i="3"/>
  <c r="L50" i="3"/>
  <c r="D50" i="3"/>
  <c r="M53" i="3"/>
  <c r="M54" i="3"/>
  <c r="M52" i="3"/>
  <c r="L52" i="3"/>
  <c r="F41" i="3"/>
  <c r="K41" i="3"/>
  <c r="L41" i="3"/>
  <c r="D41" i="3"/>
  <c r="M49" i="3"/>
  <c r="L47" i="3"/>
  <c r="L48" i="3"/>
  <c r="M46" i="3"/>
  <c r="M44" i="3"/>
  <c r="M41" i="3" s="1"/>
  <c r="M45" i="3"/>
  <c r="M47" i="3"/>
  <c r="M48" i="3"/>
  <c r="M43" i="3"/>
  <c r="L43" i="3"/>
  <c r="F28" i="3"/>
  <c r="K28" i="3"/>
  <c r="L28" i="3"/>
  <c r="D28" i="3"/>
  <c r="M38" i="3"/>
  <c r="M37" i="3"/>
  <c r="M36" i="3"/>
  <c r="M55" i="3" l="1"/>
  <c r="M50" i="3"/>
  <c r="M35" i="3" l="1"/>
  <c r="L34" i="3"/>
  <c r="M31" i="3"/>
  <c r="M32" i="3"/>
  <c r="M33" i="3"/>
  <c r="M34" i="3"/>
  <c r="M39" i="3"/>
  <c r="M40" i="3"/>
  <c r="M30" i="3"/>
  <c r="L30" i="3"/>
  <c r="F23" i="3"/>
  <c r="K23" i="3"/>
  <c r="D23" i="3"/>
  <c r="M27" i="3"/>
  <c r="M26" i="3"/>
  <c r="L25" i="3"/>
  <c r="L23" i="3" s="1"/>
  <c r="F20" i="3"/>
  <c r="K20" i="3"/>
  <c r="D20" i="3"/>
  <c r="L22" i="3"/>
  <c r="M22" i="3" s="1"/>
  <c r="M20" i="3" s="1"/>
  <c r="F13" i="3"/>
  <c r="K13" i="3"/>
  <c r="D13" i="3"/>
  <c r="M19" i="3"/>
  <c r="L18" i="3"/>
  <c r="M16" i="3"/>
  <c r="M17" i="3"/>
  <c r="M18" i="3"/>
  <c r="L15" i="3"/>
  <c r="M15" i="3" s="1"/>
  <c r="F9" i="3"/>
  <c r="K9" i="3"/>
  <c r="D9" i="3"/>
  <c r="M12" i="3"/>
  <c r="L11" i="3"/>
  <c r="L9" i="3" s="1"/>
  <c r="M28" i="3" l="1"/>
  <c r="M11" i="3"/>
  <c r="M9" i="3" s="1"/>
  <c r="L13" i="3"/>
  <c r="L20" i="3"/>
  <c r="M25" i="3"/>
  <c r="M23" i="3" s="1"/>
  <c r="M13" i="3"/>
  <c r="E104" i="1"/>
  <c r="F104" i="1"/>
  <c r="G104" i="1"/>
  <c r="H104" i="1"/>
  <c r="I104" i="1"/>
  <c r="J104" i="1"/>
  <c r="K104" i="1"/>
  <c r="D104" i="1"/>
  <c r="D101" i="1" l="1"/>
  <c r="J101" i="1"/>
  <c r="J103" i="1"/>
  <c r="D103" i="1"/>
  <c r="E94" i="1"/>
  <c r="G94" i="1"/>
  <c r="H94" i="1"/>
  <c r="I94" i="1"/>
  <c r="K94" i="1"/>
  <c r="J98" i="1"/>
  <c r="D98" i="1"/>
  <c r="F99" i="1"/>
  <c r="F94" i="1" s="1"/>
  <c r="D99" i="1"/>
  <c r="J96" i="1"/>
  <c r="J94" i="1" s="1"/>
  <c r="D96" i="1"/>
  <c r="E90" i="1"/>
  <c r="H90" i="1"/>
  <c r="I90" i="1"/>
  <c r="K90" i="1"/>
  <c r="D90" i="1"/>
  <c r="J92" i="1"/>
  <c r="J90" i="1" s="1"/>
  <c r="D92" i="1"/>
  <c r="E85" i="1"/>
  <c r="H85" i="1"/>
  <c r="I85" i="1"/>
  <c r="K85" i="1"/>
  <c r="D85" i="1"/>
  <c r="J87" i="1"/>
  <c r="J85" i="1" s="1"/>
  <c r="D87" i="1"/>
  <c r="E81" i="1"/>
  <c r="K81" i="1"/>
  <c r="J84" i="1"/>
  <c r="D84" i="1"/>
  <c r="J83" i="1"/>
  <c r="D83" i="1"/>
  <c r="D81" i="1" s="1"/>
  <c r="D78" i="1"/>
  <c r="J78" i="1"/>
  <c r="J80" i="1"/>
  <c r="D80" i="1"/>
  <c r="E73" i="1"/>
  <c r="H73" i="1"/>
  <c r="I73" i="1"/>
  <c r="K73" i="1"/>
  <c r="J77" i="1"/>
  <c r="D77" i="1"/>
  <c r="J75" i="1"/>
  <c r="D75" i="1"/>
  <c r="D73" i="1" s="1"/>
  <c r="E67" i="1"/>
  <c r="G67" i="1"/>
  <c r="H67" i="1"/>
  <c r="I67" i="1"/>
  <c r="K67" i="1"/>
  <c r="F72" i="1"/>
  <c r="F67" i="1" s="1"/>
  <c r="D72" i="1"/>
  <c r="J69" i="1"/>
  <c r="J67" i="1" s="1"/>
  <c r="D69" i="1"/>
  <c r="D67" i="1" s="1"/>
  <c r="E61" i="1"/>
  <c r="I61" i="1"/>
  <c r="K61" i="1"/>
  <c r="H64" i="1"/>
  <c r="H61" i="1" s="1"/>
  <c r="D64" i="1"/>
  <c r="J63" i="1"/>
  <c r="J61" i="1" s="1"/>
  <c r="D63" i="1"/>
  <c r="D61" i="1" s="1"/>
  <c r="E54" i="1"/>
  <c r="H54" i="1"/>
  <c r="I54" i="1"/>
  <c r="K54" i="1"/>
  <c r="J59" i="1"/>
  <c r="D59" i="1"/>
  <c r="J56" i="1"/>
  <c r="D56" i="1"/>
  <c r="D54" i="1" s="1"/>
  <c r="E49" i="1"/>
  <c r="F49" i="1"/>
  <c r="G49" i="1"/>
  <c r="J49" i="1"/>
  <c r="K49" i="1"/>
  <c r="J51" i="1"/>
  <c r="D51" i="1"/>
  <c r="D49" i="1" s="1"/>
  <c r="E40" i="1"/>
  <c r="G40" i="1"/>
  <c r="G6" i="1" s="1"/>
  <c r="H40" i="1"/>
  <c r="I40" i="1"/>
  <c r="J40" i="1"/>
  <c r="K40" i="1"/>
  <c r="J47" i="1"/>
  <c r="D47" i="1"/>
  <c r="F46" i="1"/>
  <c r="F40" i="1" s="1"/>
  <c r="D46" i="1"/>
  <c r="J42" i="1"/>
  <c r="D42" i="1"/>
  <c r="H38" i="1"/>
  <c r="K37" i="1"/>
  <c r="K27" i="1" s="1"/>
  <c r="E37" i="1"/>
  <c r="I35" i="1"/>
  <c r="I27" i="1" s="1"/>
  <c r="E35" i="1"/>
  <c r="E27" i="1" s="1"/>
  <c r="J33" i="1"/>
  <c r="D33" i="1"/>
  <c r="H31" i="1"/>
  <c r="D31" i="1"/>
  <c r="H30" i="1"/>
  <c r="H27" i="1" s="1"/>
  <c r="D30" i="1"/>
  <c r="J29" i="1"/>
  <c r="D29" i="1"/>
  <c r="D27" i="1" s="1"/>
  <c r="J24" i="1"/>
  <c r="J22" i="1" s="1"/>
  <c r="K22" i="1"/>
  <c r="I22" i="1"/>
  <c r="H22" i="1"/>
  <c r="E22" i="1"/>
  <c r="D24" i="1"/>
  <c r="D22" i="1" s="1"/>
  <c r="J21" i="1"/>
  <c r="J19" i="1" s="1"/>
  <c r="K19" i="1"/>
  <c r="E19" i="1"/>
  <c r="D21" i="1"/>
  <c r="D19" i="1" s="1"/>
  <c r="K12" i="1"/>
  <c r="I12" i="1"/>
  <c r="E12" i="1"/>
  <c r="J17" i="1"/>
  <c r="D17" i="1"/>
  <c r="H16" i="1"/>
  <c r="H12" i="1" s="1"/>
  <c r="D16" i="1"/>
  <c r="J14" i="1"/>
  <c r="D14" i="1"/>
  <c r="K8" i="1"/>
  <c r="I8" i="1"/>
  <c r="H8" i="1"/>
  <c r="E8" i="1"/>
  <c r="J10" i="1"/>
  <c r="J8" i="1" s="1"/>
  <c r="D10" i="1"/>
  <c r="J27" i="1" l="1"/>
  <c r="K6" i="1"/>
  <c r="J54" i="1"/>
  <c r="J73" i="1"/>
  <c r="J81" i="1"/>
  <c r="I6" i="1"/>
  <c r="D94" i="1"/>
  <c r="E6" i="1"/>
  <c r="F6" i="1"/>
  <c r="D8" i="1"/>
  <c r="H6" i="1"/>
  <c r="D40" i="1"/>
  <c r="J12" i="1"/>
  <c r="D12" i="1"/>
  <c r="D6" i="1" l="1"/>
  <c r="J6" i="1"/>
</calcChain>
</file>

<file path=xl/sharedStrings.xml><?xml version="1.0" encoding="utf-8"?>
<sst xmlns="http://schemas.openxmlformats.org/spreadsheetml/2006/main" count="481" uniqueCount="106">
  <si>
    <t>РАЗДЕЛ 1. Инвестиции в основной капитал по районам республики, видам экономической деятельности и по видам основных фондов</t>
  </si>
  <si>
    <t>№ строки</t>
  </si>
  <si>
    <t>Код ОКВЭД</t>
  </si>
  <si>
    <t>Инвестиции в основной капитал - всего</t>
  </si>
  <si>
    <t>за отчетный квартал</t>
  </si>
  <si>
    <t>в том числе:</t>
  </si>
  <si>
    <t>Жилые здания и помещения</t>
  </si>
  <si>
    <t>Здания (кроме жилых)</t>
  </si>
  <si>
    <t>Сооружения</t>
  </si>
  <si>
    <t>транспортные средства</t>
  </si>
  <si>
    <t>информационное, компьютерное оборудование</t>
  </si>
  <si>
    <t>прочие инвестиции</t>
  </si>
  <si>
    <t>А</t>
  </si>
  <si>
    <t>Б</t>
  </si>
  <si>
    <t>В</t>
  </si>
  <si>
    <t>Всего по предприятию</t>
  </si>
  <si>
    <t>х</t>
  </si>
  <si>
    <t>из них:</t>
  </si>
  <si>
    <t>г. Аргун</t>
  </si>
  <si>
    <t>по ОКВЭД</t>
  </si>
  <si>
    <t>42.21</t>
  </si>
  <si>
    <t>Ачхой-Мартановский район</t>
  </si>
  <si>
    <t>85.13</t>
  </si>
  <si>
    <t>38.21</t>
  </si>
  <si>
    <t>Веденский район</t>
  </si>
  <si>
    <t>Грозненский район</t>
  </si>
  <si>
    <t>г. Грозный</t>
  </si>
  <si>
    <t>85.11</t>
  </si>
  <si>
    <t>86.10</t>
  </si>
  <si>
    <t>42.11</t>
  </si>
  <si>
    <t>41.20</t>
  </si>
  <si>
    <t>Гудермесский район</t>
  </si>
  <si>
    <t>г. Гудермес</t>
  </si>
  <si>
    <t>Надтеречный район</t>
  </si>
  <si>
    <t xml:space="preserve">в т. ч. </t>
  </si>
  <si>
    <t>Наурский район</t>
  </si>
  <si>
    <t>Курчалоевский район</t>
  </si>
  <si>
    <t>Шалинский район</t>
  </si>
  <si>
    <t>г. Шали</t>
  </si>
  <si>
    <t>г. Урус-Мартан</t>
  </si>
  <si>
    <t>Шелковской район</t>
  </si>
  <si>
    <t>Урус-Мартановский район</t>
  </si>
  <si>
    <t>СВЕДЕНИЯ ОБ ИНВЕСТИЦИЯХ</t>
  </si>
  <si>
    <t>за январь -</t>
  </si>
  <si>
    <t> 22</t>
  </si>
  <si>
    <t>г.</t>
  </si>
  <si>
    <t>(нарастающим итогом)</t>
  </si>
  <si>
    <t>Представляют:</t>
  </si>
  <si>
    <t>Сроки представления</t>
  </si>
  <si>
    <t>Форма № П-2 (рег)</t>
  </si>
  <si>
    <t>юридические лица, их обособленные подразделения (кроме субъектов малого предпринимательства)</t>
  </si>
  <si>
    <t xml:space="preserve">- территориальному органу Росстата по установленному им адресу; </t>
  </si>
  <si>
    <t>Утверждена</t>
  </si>
  <si>
    <t>Распоряжением Правительства</t>
  </si>
  <si>
    <t>Чеченской Республики</t>
  </si>
  <si>
    <t>Наименование отчитывающейся организации</t>
  </si>
  <si>
    <t xml:space="preserve">   Министерство строительства и жилищно-коммунального хозяйства Чеченской Республики</t>
  </si>
  <si>
    <t>Почтовый адрес</t>
  </si>
  <si>
    <t>   364021, г. Грозный, ул. Санкт-Петербургская, 11</t>
  </si>
  <si>
    <t>Квартальная</t>
  </si>
  <si>
    <t>Код (проставляет отчитывающаяся организация)</t>
  </si>
  <si>
    <t>отчитывающейся  организации  по ОКПО</t>
  </si>
  <si>
    <t>вида  деятельности по  ОКВЭД</t>
  </si>
  <si>
    <t>территории по ОКАТО</t>
  </si>
  <si>
    <t>75.11.21</t>
  </si>
  <si>
    <t>РЕГИОНАЛЬНОЕ ГОСУДАРСТВЕННОЕ СТАТИСТИЧЕСКОЕ НАБЛЮДЕНИЕ</t>
  </si>
  <si>
    <t>не позднее 20 числа после отчетного периода</t>
  </si>
  <si>
    <t>от  01.11.2008 г. № 530-р</t>
  </si>
  <si>
    <t>РАЗДЕЛ 2. Инвестиции в основной капитал по районам республики, видам экономической деятельности и источникам финансирования</t>
  </si>
  <si>
    <t>Код по ОКВЭД</t>
  </si>
  <si>
    <t>Собственные средства</t>
  </si>
  <si>
    <t>Привлеченные средства</t>
  </si>
  <si>
    <t>кредиты банков</t>
  </si>
  <si>
    <t>из них кредиты иностр. банков</t>
  </si>
  <si>
    <t>заемные средства других организаций</t>
  </si>
  <si>
    <t>инвестиции из-за рубежа</t>
  </si>
  <si>
    <t>бюджетные средства</t>
  </si>
  <si>
    <t>средства внебюджетных фондов</t>
  </si>
  <si>
    <t>прочие</t>
  </si>
  <si>
    <t>из федерального бюджета</t>
  </si>
  <si>
    <t>из субъектов ЧР</t>
  </si>
  <si>
    <t>из местных бюджетов</t>
  </si>
  <si>
    <t xml:space="preserve">из них: </t>
  </si>
  <si>
    <t>в т. ч.</t>
  </si>
  <si>
    <t xml:space="preserve">г. Шали </t>
  </si>
  <si>
    <t>Урус-Мартановский  район</t>
  </si>
  <si>
    <t>68.10.11</t>
  </si>
  <si>
    <t>Ножай-Юртовский район</t>
  </si>
  <si>
    <t>Итум-Калинский район</t>
  </si>
  <si>
    <t>Шатойский район</t>
  </si>
  <si>
    <t>прочие машины и оборудование, включая хоз-й инвентарь</t>
  </si>
  <si>
    <t>в т.ч.</t>
  </si>
  <si>
    <t>(должность)</t>
  </si>
  <si>
    <t>(ФИО)</t>
  </si>
  <si>
    <t>(подпись)</t>
  </si>
  <si>
    <t>(номер контактного телефона)</t>
  </si>
  <si>
    <t>Должностное лицо, ответственное за      составление формы</t>
  </si>
  <si>
    <t>Джатаева Хава Андиевна</t>
  </si>
  <si>
    <t>22-48-65</t>
  </si>
  <si>
    <t>декабрь</t>
  </si>
  <si>
    <t>81.30</t>
  </si>
  <si>
    <t>90.04.3</t>
  </si>
  <si>
    <t>93.11</t>
  </si>
  <si>
    <t>Шаройский район</t>
  </si>
  <si>
    <t>Сунженский район</t>
  </si>
  <si>
    <t>Начальник ОБУ и 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</si>
</sst>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.5"/>
      <color theme="1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/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1"/>
    </xf>
    <xf numFmtId="0" fontId="0" fillId="0" borderId="0" xfId="0" applyAlignment="1">
      <alignment wrapText="1"/>
    </xf>
    <xf numFmtId="0" fontId="6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0" fontId="0" fillId="2" borderId="0" xfId="0" applyFill="1"/>
    <xf numFmtId="0" fontId="6" fillId="2" borderId="23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center" vertical="center"/>
    </xf>
    <xf numFmtId="164" fontId="6" fillId="2" borderId="21" xfId="0" applyNumberFormat="1" applyFont="1" applyFill="1" applyBorder="1" applyAlignment="1">
      <alignment horizontal="left" vertical="center" wrapText="1"/>
    </xf>
    <xf numFmtId="164" fontId="6" fillId="2" borderId="21" xfId="0" applyNumberFormat="1" applyFont="1" applyFill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164" fontId="6" fillId="0" borderId="5" xfId="0" applyNumberFormat="1" applyFont="1" applyBorder="1" applyAlignment="1">
      <alignment vertical="top"/>
    </xf>
    <xf numFmtId="164" fontId="6" fillId="0" borderId="5" xfId="0" applyNumberFormat="1" applyFont="1" applyBorder="1" applyAlignment="1">
      <alignment vertical="center"/>
    </xf>
    <xf numFmtId="164" fontId="6" fillId="2" borderId="5" xfId="0" applyNumberFormat="1" applyFont="1" applyFill="1" applyBorder="1" applyAlignment="1">
      <alignment vertical="center"/>
    </xf>
    <xf numFmtId="164" fontId="6" fillId="2" borderId="5" xfId="0" applyNumberFormat="1" applyFont="1" applyFill="1" applyBorder="1" applyAlignment="1">
      <alignment vertical="top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vertical="top"/>
    </xf>
    <xf numFmtId="164" fontId="8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center"/>
    </xf>
    <xf numFmtId="164" fontId="4" fillId="0" borderId="5" xfId="0" applyNumberFormat="1" applyFont="1" applyBorder="1" applyAlignment="1">
      <alignment horizontal="left" vertical="center" wrapText="1"/>
    </xf>
    <xf numFmtId="164" fontId="8" fillId="2" borderId="5" xfId="0" applyNumberFormat="1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left" vertical="center"/>
    </xf>
    <xf numFmtId="164" fontId="4" fillId="2" borderId="5" xfId="0" applyNumberFormat="1" applyFont="1" applyFill="1" applyBorder="1" applyAlignment="1">
      <alignment horizontal="left" vertical="center" wrapText="1"/>
    </xf>
    <xf numFmtId="164" fontId="4" fillId="2" borderId="5" xfId="0" applyNumberFormat="1" applyFont="1" applyFill="1" applyBorder="1" applyAlignment="1">
      <alignment horizontal="center" vertical="center"/>
    </xf>
    <xf numFmtId="164" fontId="9" fillId="2" borderId="21" xfId="0" applyNumberFormat="1" applyFont="1" applyFill="1" applyBorder="1" applyAlignment="1">
      <alignment horizontal="center" vertical="center"/>
    </xf>
    <xf numFmtId="164" fontId="6" fillId="2" borderId="21" xfId="0" applyNumberFormat="1" applyFont="1" applyFill="1" applyBorder="1" applyAlignment="1">
      <alignment horizontal="center" vertical="center"/>
    </xf>
    <xf numFmtId="164" fontId="6" fillId="2" borderId="21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/>
    <xf numFmtId="0" fontId="1" fillId="0" borderId="0" xfId="0" applyFont="1" applyBorder="1" applyAlignment="1"/>
    <xf numFmtId="0" fontId="6" fillId="0" borderId="0" xfId="0" applyFont="1"/>
    <xf numFmtId="164" fontId="9" fillId="2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left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6" fillId="0" borderId="30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0" fillId="0" borderId="0" xfId="0" applyNumberFormat="1"/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workbookViewId="0">
      <selection activeCell="O23" sqref="O23:R24"/>
    </sheetView>
  </sheetViews>
  <sheetFormatPr defaultRowHeight="15" x14ac:dyDescent="0.25"/>
  <cols>
    <col min="1" max="3" width="9.140625" customWidth="1"/>
    <col min="8" max="8" width="6.7109375" customWidth="1"/>
    <col min="9" max="9" width="4.42578125" customWidth="1"/>
    <col min="10" max="10" width="6" customWidth="1"/>
    <col min="11" max="11" width="5" customWidth="1"/>
    <col min="12" max="12" width="3.42578125" customWidth="1"/>
  </cols>
  <sheetData>
    <row r="1" spans="1:18" x14ac:dyDescent="0.25">
      <c r="A1" s="8"/>
    </row>
    <row r="2" spans="1:18" x14ac:dyDescent="0.25">
      <c r="A2" s="9"/>
    </row>
    <row r="3" spans="1:18" ht="15.75" thickBot="1" x14ac:dyDescent="0.3">
      <c r="A3" s="9"/>
    </row>
    <row r="4" spans="1:18" ht="15.75" thickBot="1" x14ac:dyDescent="0.3">
      <c r="A4" s="9"/>
      <c r="B4" s="9"/>
      <c r="C4" s="61" t="s">
        <v>65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3"/>
      <c r="Q4" s="9"/>
      <c r="R4" s="9"/>
    </row>
    <row r="5" spans="1:18" ht="15.75" thickBo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20.25" customHeight="1" x14ac:dyDescent="0.25">
      <c r="A6" s="9"/>
      <c r="B6" s="9"/>
      <c r="C6" s="9"/>
      <c r="D6" s="64" t="s">
        <v>42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6"/>
      <c r="P6" s="9"/>
      <c r="Q6" s="9"/>
      <c r="R6" s="9"/>
    </row>
    <row r="7" spans="1:18" ht="15.75" thickBot="1" x14ac:dyDescent="0.3">
      <c r="A7" s="9"/>
      <c r="B7" s="9"/>
      <c r="C7" s="9"/>
      <c r="D7" s="10"/>
      <c r="E7" s="67" t="s">
        <v>43</v>
      </c>
      <c r="F7" s="67"/>
      <c r="G7" s="68" t="s">
        <v>99</v>
      </c>
      <c r="H7" s="68"/>
      <c r="I7" s="68"/>
      <c r="J7" s="1">
        <v>20</v>
      </c>
      <c r="K7" s="11" t="s">
        <v>44</v>
      </c>
      <c r="L7" s="1" t="s">
        <v>45</v>
      </c>
      <c r="M7" s="9"/>
      <c r="N7" s="9"/>
      <c r="O7" s="12"/>
      <c r="P7" s="9"/>
      <c r="Q7" s="9"/>
      <c r="R7" s="9"/>
    </row>
    <row r="8" spans="1:18" ht="15.75" thickBot="1" x14ac:dyDescent="0.3">
      <c r="A8" s="9"/>
      <c r="B8" s="9"/>
      <c r="C8" s="9"/>
      <c r="D8" s="13"/>
      <c r="E8" s="11"/>
      <c r="F8" s="11"/>
      <c r="G8" s="69" t="s">
        <v>46</v>
      </c>
      <c r="H8" s="69"/>
      <c r="I8" s="69"/>
      <c r="J8" s="11"/>
      <c r="K8" s="11"/>
      <c r="L8" s="11"/>
      <c r="M8" s="11"/>
      <c r="N8" s="11"/>
      <c r="O8" s="14"/>
      <c r="P8" s="9"/>
      <c r="Q8" s="9"/>
      <c r="R8" s="9"/>
    </row>
    <row r="9" spans="1:18" x14ac:dyDescent="0.25">
      <c r="A9" s="58"/>
      <c r="B9" s="58"/>
      <c r="C9" s="58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58"/>
      <c r="Q9" s="58"/>
      <c r="R9" s="58"/>
    </row>
    <row r="10" spans="1:18" ht="15.75" thickBot="1" x14ac:dyDescent="0.3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8"/>
      <c r="O10" s="59"/>
      <c r="P10" s="59"/>
      <c r="Q10" s="59"/>
      <c r="R10" s="59"/>
    </row>
    <row r="11" spans="1:18" ht="15.75" thickBot="1" x14ac:dyDescent="0.3">
      <c r="A11" s="61" t="s">
        <v>47</v>
      </c>
      <c r="B11" s="62"/>
      <c r="C11" s="62"/>
      <c r="D11" s="62"/>
      <c r="E11" s="62"/>
      <c r="F11" s="62"/>
      <c r="G11" s="62"/>
      <c r="H11" s="70"/>
      <c r="I11" s="61" t="s">
        <v>48</v>
      </c>
      <c r="J11" s="62"/>
      <c r="K11" s="62"/>
      <c r="L11" s="62"/>
      <c r="M11" s="70"/>
      <c r="N11" s="9"/>
      <c r="O11" s="71" t="s">
        <v>49</v>
      </c>
      <c r="P11" s="72"/>
      <c r="Q11" s="72"/>
      <c r="R11" s="73"/>
    </row>
    <row r="12" spans="1:18" ht="15.75" thickBot="1" x14ac:dyDescent="0.3">
      <c r="A12" s="77" t="s">
        <v>50</v>
      </c>
      <c r="B12" s="78"/>
      <c r="C12" s="78"/>
      <c r="D12" s="78"/>
      <c r="E12" s="78"/>
      <c r="F12" s="78"/>
      <c r="G12" s="78"/>
      <c r="H12" s="79"/>
      <c r="I12" s="72" t="s">
        <v>66</v>
      </c>
      <c r="J12" s="72"/>
      <c r="K12" s="72"/>
      <c r="L12" s="72"/>
      <c r="M12" s="93"/>
      <c r="N12" s="12"/>
      <c r="O12" s="74"/>
      <c r="P12" s="75"/>
      <c r="Q12" s="75"/>
      <c r="R12" s="76"/>
    </row>
    <row r="13" spans="1:18" x14ac:dyDescent="0.25">
      <c r="A13" s="80"/>
      <c r="B13" s="81"/>
      <c r="C13" s="81"/>
      <c r="D13" s="81"/>
      <c r="E13" s="81"/>
      <c r="F13" s="81"/>
      <c r="G13" s="81"/>
      <c r="H13" s="82"/>
      <c r="I13" s="94"/>
      <c r="J13" s="94"/>
      <c r="K13" s="94"/>
      <c r="L13" s="94"/>
      <c r="M13" s="95"/>
      <c r="N13" s="9"/>
      <c r="O13" s="83"/>
      <c r="P13" s="83"/>
      <c r="Q13" s="83"/>
      <c r="R13" s="83"/>
    </row>
    <row r="14" spans="1:18" ht="3.75" customHeight="1" x14ac:dyDescent="0.25">
      <c r="A14" s="80"/>
      <c r="B14" s="81"/>
      <c r="C14" s="81"/>
      <c r="D14" s="81"/>
      <c r="E14" s="81"/>
      <c r="F14" s="81"/>
      <c r="G14" s="81"/>
      <c r="H14" s="82"/>
      <c r="I14" s="94"/>
      <c r="J14" s="94"/>
      <c r="K14" s="94"/>
      <c r="L14" s="94"/>
      <c r="M14" s="95"/>
      <c r="N14" s="9"/>
      <c r="O14" s="84"/>
      <c r="P14" s="84"/>
      <c r="Q14" s="84"/>
      <c r="R14" s="84"/>
    </row>
    <row r="15" spans="1:18" ht="15" customHeight="1" x14ac:dyDescent="0.25">
      <c r="A15" s="85" t="s">
        <v>51</v>
      </c>
      <c r="B15" s="86"/>
      <c r="C15" s="86"/>
      <c r="D15" s="86"/>
      <c r="E15" s="86"/>
      <c r="F15" s="86"/>
      <c r="G15" s="86"/>
      <c r="H15" s="87"/>
      <c r="I15" s="94"/>
      <c r="J15" s="94"/>
      <c r="K15" s="94"/>
      <c r="L15" s="94"/>
      <c r="M15" s="95"/>
      <c r="N15" s="91"/>
      <c r="O15" s="92" t="s">
        <v>52</v>
      </c>
      <c r="P15" s="92"/>
      <c r="Q15" s="92"/>
      <c r="R15" s="92"/>
    </row>
    <row r="16" spans="1:18" ht="14.25" customHeight="1" thickBot="1" x14ac:dyDescent="0.3">
      <c r="A16" s="88"/>
      <c r="B16" s="89"/>
      <c r="C16" s="89"/>
      <c r="D16" s="89"/>
      <c r="E16" s="89"/>
      <c r="F16" s="89"/>
      <c r="G16" s="89"/>
      <c r="H16" s="90"/>
      <c r="I16" s="75"/>
      <c r="J16" s="75"/>
      <c r="K16" s="75"/>
      <c r="L16" s="75"/>
      <c r="M16" s="96"/>
      <c r="N16" s="91"/>
      <c r="O16" s="92" t="s">
        <v>53</v>
      </c>
      <c r="P16" s="92"/>
      <c r="Q16" s="92"/>
      <c r="R16" s="92"/>
    </row>
    <row r="17" spans="1:18" ht="15" customHeight="1" x14ac:dyDescent="0.25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100"/>
      <c r="O17" s="92" t="s">
        <v>54</v>
      </c>
      <c r="P17" s="92"/>
      <c r="Q17" s="92"/>
      <c r="R17" s="92"/>
    </row>
    <row r="18" spans="1:18" ht="15.75" thickBot="1" x14ac:dyDescent="0.3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100"/>
      <c r="M18" s="100"/>
      <c r="N18" s="100"/>
      <c r="O18" s="92" t="s">
        <v>67</v>
      </c>
      <c r="P18" s="92"/>
      <c r="Q18" s="92"/>
      <c r="R18" s="92"/>
    </row>
    <row r="19" spans="1:18" x14ac:dyDescent="0.25">
      <c r="A19" s="101" t="s">
        <v>55</v>
      </c>
      <c r="B19" s="98"/>
      <c r="C19" s="98"/>
      <c r="D19" s="98"/>
      <c r="E19" s="98"/>
      <c r="F19" s="98"/>
      <c r="G19" s="98"/>
      <c r="H19" s="98"/>
      <c r="I19" s="98"/>
      <c r="J19" s="98"/>
      <c r="K19" s="102"/>
      <c r="L19" s="9"/>
      <c r="M19" s="9"/>
      <c r="N19" s="9"/>
      <c r="O19" s="97"/>
      <c r="P19" s="97"/>
      <c r="Q19" s="97"/>
      <c r="R19" s="97"/>
    </row>
    <row r="20" spans="1:18" ht="15.75" thickBot="1" x14ac:dyDescent="0.3">
      <c r="A20" s="88" t="s">
        <v>56</v>
      </c>
      <c r="B20" s="89"/>
      <c r="C20" s="89"/>
      <c r="D20" s="89"/>
      <c r="E20" s="89"/>
      <c r="F20" s="89"/>
      <c r="G20" s="89"/>
      <c r="H20" s="89"/>
      <c r="I20" s="89"/>
      <c r="J20" s="89"/>
      <c r="K20" s="103"/>
      <c r="L20" s="9"/>
      <c r="M20" s="9"/>
      <c r="N20" s="9"/>
      <c r="O20" s="9"/>
      <c r="P20" s="9"/>
      <c r="Q20" s="9"/>
      <c r="R20" s="9"/>
    </row>
    <row r="21" spans="1:18" x14ac:dyDescent="0.25">
      <c r="A21" s="101" t="s">
        <v>57</v>
      </c>
      <c r="B21" s="98"/>
      <c r="C21" s="98"/>
      <c r="D21" s="98"/>
      <c r="E21" s="98"/>
      <c r="F21" s="98"/>
      <c r="G21" s="98"/>
      <c r="H21" s="98"/>
      <c r="I21" s="98"/>
      <c r="J21" s="98"/>
      <c r="K21" s="104"/>
      <c r="L21" s="85"/>
      <c r="M21" s="100"/>
      <c r="N21" s="100"/>
      <c r="O21" s="100"/>
      <c r="P21" s="100"/>
      <c r="Q21" s="100"/>
      <c r="R21" s="100"/>
    </row>
    <row r="22" spans="1:18" ht="15.75" thickBot="1" x14ac:dyDescent="0.3">
      <c r="A22" s="88" t="s">
        <v>58</v>
      </c>
      <c r="B22" s="89"/>
      <c r="C22" s="89"/>
      <c r="D22" s="89"/>
      <c r="E22" s="89"/>
      <c r="F22" s="89"/>
      <c r="G22" s="89"/>
      <c r="H22" s="89"/>
      <c r="I22" s="89"/>
      <c r="J22" s="89"/>
      <c r="K22" s="90"/>
      <c r="L22" s="85"/>
      <c r="M22" s="100"/>
      <c r="N22" s="100"/>
      <c r="O22" s="89"/>
      <c r="P22" s="89"/>
      <c r="Q22" s="89"/>
      <c r="R22" s="89"/>
    </row>
    <row r="23" spans="1:18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05" t="s">
        <v>59</v>
      </c>
      <c r="P23" s="83"/>
      <c r="Q23" s="83"/>
      <c r="R23" s="106"/>
    </row>
    <row r="24" spans="1:18" ht="15.75" thickBot="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2"/>
      <c r="O24" s="107"/>
      <c r="P24" s="68"/>
      <c r="Q24" s="68"/>
      <c r="R24" s="108"/>
    </row>
    <row r="25" spans="1:18" x14ac:dyDescent="0.25">
      <c r="A25" s="15"/>
    </row>
    <row r="26" spans="1:18" ht="15.75" thickBot="1" x14ac:dyDescent="0.3">
      <c r="A26" s="15"/>
    </row>
    <row r="27" spans="1:18" ht="15.75" thickBot="1" x14ac:dyDescent="0.3">
      <c r="A27" s="99" t="s">
        <v>60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</row>
    <row r="28" spans="1:18" ht="15.75" thickBot="1" x14ac:dyDescent="0.3">
      <c r="A28" s="99" t="s">
        <v>61</v>
      </c>
      <c r="B28" s="99"/>
      <c r="C28" s="99"/>
      <c r="D28" s="99"/>
      <c r="E28" s="99"/>
      <c r="F28" s="61" t="s">
        <v>62</v>
      </c>
      <c r="G28" s="62"/>
      <c r="H28" s="62"/>
      <c r="I28" s="62"/>
      <c r="J28" s="62"/>
      <c r="K28" s="62"/>
      <c r="L28" s="70"/>
      <c r="M28" s="99" t="s">
        <v>63</v>
      </c>
      <c r="N28" s="99"/>
      <c r="O28" s="99"/>
      <c r="P28" s="99"/>
      <c r="Q28" s="99"/>
      <c r="R28" s="99"/>
    </row>
    <row r="29" spans="1:18" ht="15.75" thickBot="1" x14ac:dyDescent="0.3">
      <c r="A29" s="99">
        <v>1</v>
      </c>
      <c r="B29" s="99"/>
      <c r="C29" s="99"/>
      <c r="D29" s="99"/>
      <c r="E29" s="99"/>
      <c r="F29" s="99">
        <v>2</v>
      </c>
      <c r="G29" s="99"/>
      <c r="H29" s="99"/>
      <c r="I29" s="99"/>
      <c r="J29" s="99"/>
      <c r="K29" s="99"/>
      <c r="L29" s="99"/>
      <c r="M29" s="99">
        <v>3</v>
      </c>
      <c r="N29" s="99"/>
      <c r="O29" s="99"/>
      <c r="P29" s="99"/>
      <c r="Q29" s="99"/>
      <c r="R29" s="99"/>
    </row>
    <row r="30" spans="1:18" ht="15.75" thickBot="1" x14ac:dyDescent="0.3">
      <c r="A30" s="99">
        <v>63425143</v>
      </c>
      <c r="B30" s="99"/>
      <c r="C30" s="99"/>
      <c r="D30" s="99"/>
      <c r="E30" s="99"/>
      <c r="F30" s="99" t="s">
        <v>64</v>
      </c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</row>
    <row r="31" spans="1:18" x14ac:dyDescent="0.25">
      <c r="A31" s="16"/>
    </row>
    <row r="32" spans="1:18" x14ac:dyDescent="0.25">
      <c r="A32" s="17"/>
    </row>
    <row r="33" spans="1:1" x14ac:dyDescent="0.25">
      <c r="A33" s="17"/>
    </row>
    <row r="34" spans="1:1" x14ac:dyDescent="0.25">
      <c r="A34" s="17"/>
    </row>
    <row r="36" spans="1:1" x14ac:dyDescent="0.25">
      <c r="A36" s="18"/>
    </row>
  </sheetData>
  <mergeCells count="73">
    <mergeCell ref="A28:E28"/>
    <mergeCell ref="M28:R28"/>
    <mergeCell ref="A29:E29"/>
    <mergeCell ref="A30:E30"/>
    <mergeCell ref="F29:L29"/>
    <mergeCell ref="F30:L30"/>
    <mergeCell ref="M29:R29"/>
    <mergeCell ref="M30:R30"/>
    <mergeCell ref="F28:L28"/>
    <mergeCell ref="O21:O22"/>
    <mergeCell ref="P21:P22"/>
    <mergeCell ref="Q21:Q22"/>
    <mergeCell ref="R21:R22"/>
    <mergeCell ref="O23:R24"/>
    <mergeCell ref="A27:R27"/>
    <mergeCell ref="N17:N18"/>
    <mergeCell ref="A19:K19"/>
    <mergeCell ref="A20:K20"/>
    <mergeCell ref="A21:K21"/>
    <mergeCell ref="A22:K22"/>
    <mergeCell ref="L21:L22"/>
    <mergeCell ref="M21:M22"/>
    <mergeCell ref="N21:N22"/>
    <mergeCell ref="H17:H18"/>
    <mergeCell ref="I17:I18"/>
    <mergeCell ref="J17:J18"/>
    <mergeCell ref="K17:K18"/>
    <mergeCell ref="L17:L18"/>
    <mergeCell ref="M17:M18"/>
    <mergeCell ref="O17:R17"/>
    <mergeCell ref="O18:R18"/>
    <mergeCell ref="O19:R19"/>
    <mergeCell ref="A17:A18"/>
    <mergeCell ref="B17:B18"/>
    <mergeCell ref="C17:C18"/>
    <mergeCell ref="D17:D18"/>
    <mergeCell ref="E17:E18"/>
    <mergeCell ref="F17:F18"/>
    <mergeCell ref="G17:G18"/>
    <mergeCell ref="O13:R13"/>
    <mergeCell ref="O14:R14"/>
    <mergeCell ref="A15:H16"/>
    <mergeCell ref="N15:N16"/>
    <mergeCell ref="O15:R15"/>
    <mergeCell ref="O16:R16"/>
    <mergeCell ref="I12:M16"/>
    <mergeCell ref="R9:R10"/>
    <mergeCell ref="A11:H11"/>
    <mergeCell ref="I11:M11"/>
    <mergeCell ref="O11:R12"/>
    <mergeCell ref="A12:H14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C4:P4"/>
    <mergeCell ref="D6:O6"/>
    <mergeCell ref="E7:F7"/>
    <mergeCell ref="G7:I7"/>
    <mergeCell ref="G8:I8"/>
    <mergeCell ref="A9:A10"/>
    <mergeCell ref="B9:B10"/>
    <mergeCell ref="C9:C10"/>
    <mergeCell ref="D9:D10"/>
    <mergeCell ref="E9:E10"/>
  </mergeCells>
  <pageMargins left="0.43307086614173229" right="0.43307086614173229" top="0.35433070866141736" bottom="0.35433070866141736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2"/>
  <sheetViews>
    <sheetView zoomScale="145" zoomScaleNormal="145" workbookViewId="0">
      <selection activeCell="D6" sqref="D6:F117"/>
    </sheetView>
  </sheetViews>
  <sheetFormatPr defaultRowHeight="15" x14ac:dyDescent="0.25"/>
  <cols>
    <col min="1" max="1" width="23.85546875" style="23" customWidth="1"/>
    <col min="2" max="2" width="6.42578125" customWidth="1"/>
    <col min="3" max="3" width="7.42578125" customWidth="1"/>
    <col min="4" max="4" width="10.85546875" customWidth="1"/>
    <col min="5" max="6" width="10.42578125" customWidth="1"/>
    <col min="7" max="7" width="8.42578125" customWidth="1"/>
    <col min="8" max="8" width="8.5703125" customWidth="1"/>
    <col min="9" max="9" width="8.85546875" customWidth="1"/>
    <col min="10" max="10" width="11" customWidth="1"/>
    <col min="11" max="11" width="10.140625" bestFit="1" customWidth="1"/>
    <col min="12" max="12" width="12" customWidth="1"/>
    <col min="13" max="13" width="8.42578125" customWidth="1"/>
    <col min="14" max="14" width="15.42578125" customWidth="1"/>
    <col min="15" max="15" width="8.42578125" customWidth="1"/>
    <col min="16" max="16" width="13.140625" customWidth="1"/>
    <col min="17" max="17" width="4.5703125" customWidth="1"/>
    <col min="18" max="18" width="4.140625" customWidth="1"/>
    <col min="19" max="19" width="10.42578125" customWidth="1"/>
    <col min="20" max="20" width="8.5703125" customWidth="1"/>
  </cols>
  <sheetData>
    <row r="1" spans="1:20" x14ac:dyDescent="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0" ht="32.25" customHeight="1" thickBot="1" x14ac:dyDescent="0.3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</row>
    <row r="3" spans="1:20" ht="15.75" thickBot="1" x14ac:dyDescent="0.3">
      <c r="A3" s="111"/>
      <c r="B3" s="113" t="s">
        <v>1</v>
      </c>
      <c r="C3" s="113" t="s">
        <v>2</v>
      </c>
      <c r="D3" s="2"/>
      <c r="E3" s="113" t="s">
        <v>4</v>
      </c>
      <c r="F3" s="115" t="s">
        <v>5</v>
      </c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7"/>
    </row>
    <row r="4" spans="1:20" ht="64.5" thickBot="1" x14ac:dyDescent="0.3">
      <c r="A4" s="112"/>
      <c r="B4" s="114"/>
      <c r="C4" s="114"/>
      <c r="D4" s="4" t="s">
        <v>3</v>
      </c>
      <c r="E4" s="114"/>
      <c r="F4" s="4" t="s">
        <v>6</v>
      </c>
      <c r="G4" s="4" t="s">
        <v>4</v>
      </c>
      <c r="H4" s="4" t="s">
        <v>7</v>
      </c>
      <c r="I4" s="4" t="s">
        <v>4</v>
      </c>
      <c r="J4" s="4" t="s">
        <v>8</v>
      </c>
      <c r="K4" s="4" t="s">
        <v>4</v>
      </c>
      <c r="L4" s="4" t="s">
        <v>9</v>
      </c>
      <c r="M4" s="4" t="s">
        <v>4</v>
      </c>
      <c r="N4" s="4" t="s">
        <v>10</v>
      </c>
      <c r="O4" s="4" t="s">
        <v>4</v>
      </c>
      <c r="P4" s="4" t="s">
        <v>90</v>
      </c>
      <c r="Q4" s="115" t="s">
        <v>4</v>
      </c>
      <c r="R4" s="117"/>
      <c r="S4" s="4" t="s">
        <v>11</v>
      </c>
      <c r="T4" s="4" t="s">
        <v>4</v>
      </c>
    </row>
    <row r="5" spans="1:20" ht="15.75" thickBot="1" x14ac:dyDescent="0.3">
      <c r="A5" s="7" t="s">
        <v>12</v>
      </c>
      <c r="B5" s="6" t="s">
        <v>13</v>
      </c>
      <c r="C5" s="6" t="s">
        <v>14</v>
      </c>
      <c r="D5" s="6">
        <v>1</v>
      </c>
      <c r="E5" s="4"/>
      <c r="F5" s="6">
        <v>2</v>
      </c>
      <c r="G5" s="4"/>
      <c r="H5" s="6">
        <v>3</v>
      </c>
      <c r="I5" s="4"/>
      <c r="J5" s="6">
        <v>4</v>
      </c>
      <c r="K5" s="4"/>
      <c r="L5" s="6">
        <v>5</v>
      </c>
      <c r="M5" s="4"/>
      <c r="N5" s="6">
        <v>6</v>
      </c>
      <c r="O5" s="4"/>
      <c r="P5" s="6">
        <v>7</v>
      </c>
      <c r="Q5" s="115"/>
      <c r="R5" s="117"/>
      <c r="S5" s="6">
        <v>8</v>
      </c>
      <c r="T5" s="34"/>
    </row>
    <row r="6" spans="1:20" ht="15.75" thickBot="1" x14ac:dyDescent="0.3">
      <c r="A6" s="5" t="s">
        <v>15</v>
      </c>
      <c r="B6" s="34"/>
      <c r="C6" s="6" t="s">
        <v>16</v>
      </c>
      <c r="D6" s="45">
        <f>D8+D12+D19+D22+D27+D40+D49+D54+D61+D67+D73+D78+D81+D85+D90+D94+D101+D104+D111+D114</f>
        <v>11435532</v>
      </c>
      <c r="E6" s="45">
        <f t="shared" ref="E6:K6" si="0">E8+E12+E19+E22+E27+E40+E49+E54+E61+E67+E73+E78+E81+E85+E90+E94+E101+E104+E111+E114</f>
        <v>4581765</v>
      </c>
      <c r="F6" s="45">
        <f>F8+F12+F19+F22+F27+F40+F49+F54+F61+F67+F73+F78+F81+F85+F90+F94+F101+F104+F111+F114</f>
        <v>1015846</v>
      </c>
      <c r="G6" s="41">
        <f t="shared" si="0"/>
        <v>545757</v>
      </c>
      <c r="H6" s="41">
        <f t="shared" si="0"/>
        <v>1234915</v>
      </c>
      <c r="I6" s="41">
        <f t="shared" si="0"/>
        <v>1158431</v>
      </c>
      <c r="J6" s="41">
        <f t="shared" si="0"/>
        <v>9184771</v>
      </c>
      <c r="K6" s="41">
        <f t="shared" si="0"/>
        <v>2877577</v>
      </c>
      <c r="L6" s="35"/>
      <c r="M6" s="42"/>
      <c r="N6" s="43"/>
      <c r="O6" s="44"/>
      <c r="P6" s="43"/>
      <c r="Q6" s="118"/>
      <c r="R6" s="119"/>
      <c r="S6" s="43"/>
      <c r="T6" s="43"/>
    </row>
    <row r="7" spans="1:20" ht="15.75" thickBot="1" x14ac:dyDescent="0.3">
      <c r="A7" s="5" t="s">
        <v>17</v>
      </c>
      <c r="B7" s="34"/>
      <c r="C7" s="34"/>
      <c r="D7" s="37"/>
      <c r="E7" s="47"/>
      <c r="F7" s="37"/>
      <c r="G7" s="42"/>
      <c r="H7" s="36"/>
      <c r="I7" s="42"/>
      <c r="J7" s="36"/>
      <c r="K7" s="42"/>
      <c r="L7" s="35"/>
      <c r="M7" s="42"/>
      <c r="N7" s="43"/>
      <c r="O7" s="44"/>
      <c r="P7" s="43"/>
      <c r="Q7" s="118"/>
      <c r="R7" s="119"/>
      <c r="S7" s="43"/>
      <c r="T7" s="43"/>
    </row>
    <row r="8" spans="1:20" s="29" customFormat="1" ht="15.75" thickBot="1" x14ac:dyDescent="0.3">
      <c r="A8" s="27" t="s">
        <v>18</v>
      </c>
      <c r="B8" s="28">
        <v>1</v>
      </c>
      <c r="C8" s="28" t="s">
        <v>16</v>
      </c>
      <c r="D8" s="45">
        <f>D10+D11</f>
        <v>1302156</v>
      </c>
      <c r="E8" s="45">
        <f>E10+E11</f>
        <v>481261</v>
      </c>
      <c r="F8" s="37"/>
      <c r="G8" s="46"/>
      <c r="H8" s="57">
        <f>H11</f>
        <v>57877</v>
      </c>
      <c r="I8" s="57">
        <f>I11</f>
        <v>57877</v>
      </c>
      <c r="J8" s="45">
        <f>J10</f>
        <v>1244279</v>
      </c>
      <c r="K8" s="45">
        <f>K10</f>
        <v>423384</v>
      </c>
      <c r="L8" s="38"/>
      <c r="M8" s="47"/>
      <c r="N8" s="48"/>
      <c r="O8" s="49"/>
      <c r="P8" s="48"/>
      <c r="Q8" s="109"/>
      <c r="R8" s="110"/>
      <c r="S8" s="48"/>
      <c r="T8" s="48"/>
    </row>
    <row r="9" spans="1:20" s="29" customFormat="1" ht="15.75" thickBot="1" x14ac:dyDescent="0.3">
      <c r="A9" s="27" t="s">
        <v>91</v>
      </c>
      <c r="B9" s="39"/>
      <c r="C9" s="39"/>
      <c r="D9" s="37"/>
      <c r="E9" s="46"/>
      <c r="F9" s="37"/>
      <c r="G9" s="46"/>
      <c r="H9" s="37"/>
      <c r="I9" s="46"/>
      <c r="J9" s="37"/>
      <c r="K9" s="46"/>
      <c r="L9" s="38"/>
      <c r="M9" s="47"/>
      <c r="N9" s="38"/>
      <c r="O9" s="49"/>
      <c r="P9" s="38"/>
      <c r="Q9" s="109"/>
      <c r="R9" s="110"/>
      <c r="S9" s="38"/>
      <c r="T9" s="38"/>
    </row>
    <row r="10" spans="1:20" s="29" customFormat="1" ht="15.75" thickBot="1" x14ac:dyDescent="0.3">
      <c r="A10" s="27" t="s">
        <v>19</v>
      </c>
      <c r="B10" s="39"/>
      <c r="C10" s="28" t="s">
        <v>20</v>
      </c>
      <c r="D10" s="50">
        <f>820895+E10</f>
        <v>1244279</v>
      </c>
      <c r="E10" s="47">
        <v>423384</v>
      </c>
      <c r="F10" s="37"/>
      <c r="G10" s="47"/>
      <c r="H10" s="37"/>
      <c r="I10" s="47"/>
      <c r="J10" s="50">
        <f>820895+K10</f>
        <v>1244279</v>
      </c>
      <c r="K10" s="47">
        <v>423384</v>
      </c>
      <c r="L10" s="38"/>
      <c r="M10" s="47"/>
      <c r="N10" s="38"/>
      <c r="O10" s="49"/>
      <c r="P10" s="38"/>
      <c r="Q10" s="109"/>
      <c r="R10" s="110"/>
      <c r="S10" s="38"/>
      <c r="T10" s="38"/>
    </row>
    <row r="11" spans="1:20" s="29" customFormat="1" ht="15.75" thickBot="1" x14ac:dyDescent="0.3">
      <c r="A11" s="27" t="s">
        <v>19</v>
      </c>
      <c r="B11" s="39"/>
      <c r="C11" s="28" t="s">
        <v>22</v>
      </c>
      <c r="D11" s="50">
        <v>57877</v>
      </c>
      <c r="E11" s="47">
        <v>57877</v>
      </c>
      <c r="F11" s="37"/>
      <c r="G11" s="47"/>
      <c r="H11" s="50">
        <v>57877</v>
      </c>
      <c r="I11" s="47">
        <v>57877</v>
      </c>
      <c r="J11" s="50"/>
      <c r="K11" s="47"/>
      <c r="L11" s="38"/>
      <c r="M11" s="47"/>
      <c r="N11" s="38"/>
      <c r="O11" s="49"/>
      <c r="P11" s="38"/>
      <c r="Q11" s="109"/>
      <c r="R11" s="110"/>
      <c r="S11" s="38"/>
      <c r="T11" s="38"/>
    </row>
    <row r="12" spans="1:20" s="29" customFormat="1" ht="20.25" customHeight="1" thickBot="1" x14ac:dyDescent="0.3">
      <c r="A12" s="27" t="s">
        <v>21</v>
      </c>
      <c r="B12" s="28">
        <v>2</v>
      </c>
      <c r="C12" s="28" t="s">
        <v>16</v>
      </c>
      <c r="D12" s="45">
        <f>D14+D15+D16+D17+D18</f>
        <v>1295503</v>
      </c>
      <c r="E12" s="45">
        <f>E14+E15+E16+E17+E18</f>
        <v>622816</v>
      </c>
      <c r="F12" s="45"/>
      <c r="G12" s="45"/>
      <c r="H12" s="45">
        <f>H15+H16</f>
        <v>252207</v>
      </c>
      <c r="I12" s="45">
        <f>I15+I16</f>
        <v>252125</v>
      </c>
      <c r="J12" s="45">
        <f>J14+J17+J18</f>
        <v>1043296</v>
      </c>
      <c r="K12" s="45">
        <f>K14+K17+K18</f>
        <v>370691</v>
      </c>
      <c r="L12" s="38"/>
      <c r="M12" s="47"/>
      <c r="N12" s="48"/>
      <c r="O12" s="49"/>
      <c r="P12" s="48"/>
      <c r="Q12" s="109"/>
      <c r="R12" s="110"/>
      <c r="S12" s="48"/>
      <c r="T12" s="48"/>
    </row>
    <row r="13" spans="1:20" s="29" customFormat="1" ht="15.75" thickBot="1" x14ac:dyDescent="0.3">
      <c r="A13" s="27" t="s">
        <v>91</v>
      </c>
      <c r="B13" s="39"/>
      <c r="C13" s="39"/>
      <c r="D13" s="37"/>
      <c r="E13" s="47"/>
      <c r="F13" s="37"/>
      <c r="G13" s="47"/>
      <c r="H13" s="37"/>
      <c r="I13" s="47"/>
      <c r="J13" s="37"/>
      <c r="K13" s="47"/>
      <c r="L13" s="38"/>
      <c r="M13" s="47"/>
      <c r="N13" s="48"/>
      <c r="O13" s="49"/>
      <c r="P13" s="48"/>
      <c r="Q13" s="109"/>
      <c r="R13" s="110"/>
      <c r="S13" s="48"/>
      <c r="T13" s="48"/>
    </row>
    <row r="14" spans="1:20" s="29" customFormat="1" ht="15.75" thickBot="1" x14ac:dyDescent="0.3">
      <c r="A14" s="27" t="s">
        <v>19</v>
      </c>
      <c r="B14" s="39"/>
      <c r="C14" s="28" t="s">
        <v>20</v>
      </c>
      <c r="D14" s="50">
        <f>563733+E14</f>
        <v>865613</v>
      </c>
      <c r="E14" s="47">
        <v>301880</v>
      </c>
      <c r="F14" s="37"/>
      <c r="G14" s="47"/>
      <c r="H14" s="37"/>
      <c r="I14" s="47"/>
      <c r="J14" s="50">
        <f>563733+K14</f>
        <v>865613</v>
      </c>
      <c r="K14" s="47">
        <v>301880</v>
      </c>
      <c r="L14" s="38"/>
      <c r="M14" s="47"/>
      <c r="N14" s="38"/>
      <c r="O14" s="49"/>
      <c r="P14" s="38"/>
      <c r="Q14" s="109"/>
      <c r="R14" s="110"/>
      <c r="S14" s="38"/>
      <c r="T14" s="38"/>
    </row>
    <row r="15" spans="1:20" s="29" customFormat="1" ht="15.75" thickBot="1" x14ac:dyDescent="0.3">
      <c r="A15" s="27" t="s">
        <v>19</v>
      </c>
      <c r="B15" s="40"/>
      <c r="C15" s="28" t="s">
        <v>27</v>
      </c>
      <c r="D15" s="50">
        <v>30692</v>
      </c>
      <c r="E15" s="47">
        <v>30692</v>
      </c>
      <c r="F15" s="38"/>
      <c r="G15" s="47"/>
      <c r="H15" s="50">
        <v>30692</v>
      </c>
      <c r="I15" s="47">
        <v>30692</v>
      </c>
      <c r="J15" s="38"/>
      <c r="K15" s="47"/>
      <c r="L15" s="38"/>
      <c r="M15" s="47"/>
      <c r="N15" s="38"/>
      <c r="O15" s="49"/>
      <c r="P15" s="38"/>
      <c r="Q15" s="109"/>
      <c r="R15" s="110"/>
      <c r="S15" s="38"/>
      <c r="T15" s="38"/>
    </row>
    <row r="16" spans="1:20" s="29" customFormat="1" ht="15.75" thickBot="1" x14ac:dyDescent="0.3">
      <c r="A16" s="27" t="s">
        <v>19</v>
      </c>
      <c r="B16" s="40"/>
      <c r="C16" s="28" t="s">
        <v>22</v>
      </c>
      <c r="D16" s="50">
        <f>82+E16</f>
        <v>221515</v>
      </c>
      <c r="E16" s="47">
        <v>221433</v>
      </c>
      <c r="F16" s="38"/>
      <c r="G16" s="47"/>
      <c r="H16" s="50">
        <f>82+I16</f>
        <v>221515</v>
      </c>
      <c r="I16" s="47">
        <v>221433</v>
      </c>
      <c r="J16" s="38"/>
      <c r="K16" s="47"/>
      <c r="L16" s="38"/>
      <c r="M16" s="47"/>
      <c r="N16" s="38"/>
      <c r="O16" s="49"/>
      <c r="P16" s="38"/>
      <c r="Q16" s="109"/>
      <c r="R16" s="110"/>
      <c r="S16" s="38"/>
      <c r="T16" s="38"/>
    </row>
    <row r="17" spans="1:20" s="29" customFormat="1" ht="15.75" thickBot="1" x14ac:dyDescent="0.3">
      <c r="A17" s="27" t="s">
        <v>19</v>
      </c>
      <c r="B17" s="40"/>
      <c r="C17" s="28" t="s">
        <v>23</v>
      </c>
      <c r="D17" s="50">
        <f>108872+E17</f>
        <v>173687</v>
      </c>
      <c r="E17" s="47">
        <v>64815</v>
      </c>
      <c r="F17" s="38"/>
      <c r="G17" s="47"/>
      <c r="H17" s="38"/>
      <c r="I17" s="47"/>
      <c r="J17" s="50">
        <f>108872+K17</f>
        <v>173687</v>
      </c>
      <c r="K17" s="47">
        <v>64815</v>
      </c>
      <c r="L17" s="38"/>
      <c r="M17" s="47"/>
      <c r="N17" s="38"/>
      <c r="O17" s="49"/>
      <c r="P17" s="38"/>
      <c r="Q17" s="109"/>
      <c r="R17" s="110"/>
      <c r="S17" s="38"/>
      <c r="T17" s="38"/>
    </row>
    <row r="18" spans="1:20" s="29" customFormat="1" ht="15.75" thickBot="1" x14ac:dyDescent="0.3">
      <c r="A18" s="27" t="s">
        <v>19</v>
      </c>
      <c r="B18" s="40"/>
      <c r="C18" s="28" t="s">
        <v>100</v>
      </c>
      <c r="D18" s="50">
        <v>3996</v>
      </c>
      <c r="E18" s="47">
        <v>3996</v>
      </c>
      <c r="F18" s="38"/>
      <c r="G18" s="47"/>
      <c r="H18" s="38"/>
      <c r="I18" s="47"/>
      <c r="J18" s="50">
        <v>3996</v>
      </c>
      <c r="K18" s="47">
        <v>3996</v>
      </c>
      <c r="L18" s="38"/>
      <c r="M18" s="47"/>
      <c r="N18" s="38"/>
      <c r="O18" s="49"/>
      <c r="P18" s="38"/>
      <c r="Q18" s="109"/>
      <c r="R18" s="110"/>
      <c r="S18" s="38"/>
      <c r="T18" s="38"/>
    </row>
    <row r="19" spans="1:20" s="29" customFormat="1" ht="15.75" thickBot="1" x14ac:dyDescent="0.3">
      <c r="A19" s="27" t="s">
        <v>24</v>
      </c>
      <c r="B19" s="28">
        <v>3</v>
      </c>
      <c r="C19" s="28" t="s">
        <v>16</v>
      </c>
      <c r="D19" s="45">
        <f>D21</f>
        <v>128302</v>
      </c>
      <c r="E19" s="45">
        <f>E21</f>
        <v>41743</v>
      </c>
      <c r="F19" s="45"/>
      <c r="G19" s="45"/>
      <c r="H19" s="45"/>
      <c r="I19" s="45"/>
      <c r="J19" s="45">
        <f>J21</f>
        <v>128302</v>
      </c>
      <c r="K19" s="45">
        <f>K21</f>
        <v>41743</v>
      </c>
      <c r="L19" s="38"/>
      <c r="M19" s="47"/>
      <c r="N19" s="48"/>
      <c r="O19" s="49"/>
      <c r="P19" s="48"/>
      <c r="Q19" s="109"/>
      <c r="R19" s="110"/>
      <c r="S19" s="48"/>
      <c r="T19" s="48"/>
    </row>
    <row r="20" spans="1:20" s="29" customFormat="1" ht="15.75" thickBot="1" x14ac:dyDescent="0.3">
      <c r="A20" s="27" t="s">
        <v>91</v>
      </c>
      <c r="B20" s="39"/>
      <c r="C20" s="39"/>
      <c r="D20" s="37"/>
      <c r="E20" s="47"/>
      <c r="F20" s="37"/>
      <c r="G20" s="47"/>
      <c r="H20" s="37"/>
      <c r="I20" s="47"/>
      <c r="J20" s="37"/>
      <c r="K20" s="47"/>
      <c r="L20" s="38"/>
      <c r="M20" s="47"/>
      <c r="N20" s="48"/>
      <c r="O20" s="49"/>
      <c r="P20" s="48"/>
      <c r="Q20" s="109"/>
      <c r="R20" s="110"/>
      <c r="S20" s="48"/>
      <c r="T20" s="48"/>
    </row>
    <row r="21" spans="1:20" s="29" customFormat="1" ht="15.75" thickBot="1" x14ac:dyDescent="0.3">
      <c r="A21" s="27" t="s">
        <v>19</v>
      </c>
      <c r="B21" s="39"/>
      <c r="C21" s="28" t="s">
        <v>20</v>
      </c>
      <c r="D21" s="50">
        <f>86559+E21</f>
        <v>128302</v>
      </c>
      <c r="E21" s="47">
        <v>41743</v>
      </c>
      <c r="F21" s="37"/>
      <c r="G21" s="47"/>
      <c r="H21" s="37"/>
      <c r="I21" s="46"/>
      <c r="J21" s="50">
        <f>86559+K21</f>
        <v>128302</v>
      </c>
      <c r="K21" s="47">
        <v>41743</v>
      </c>
      <c r="L21" s="38"/>
      <c r="M21" s="47"/>
      <c r="N21" s="38"/>
      <c r="O21" s="49"/>
      <c r="P21" s="38"/>
      <c r="Q21" s="109"/>
      <c r="R21" s="110"/>
      <c r="S21" s="38"/>
      <c r="T21" s="38"/>
    </row>
    <row r="22" spans="1:20" s="29" customFormat="1" ht="15.75" thickBot="1" x14ac:dyDescent="0.3">
      <c r="A22" s="27" t="s">
        <v>25</v>
      </c>
      <c r="B22" s="28">
        <v>4</v>
      </c>
      <c r="C22" s="28" t="s">
        <v>16</v>
      </c>
      <c r="D22" s="45">
        <f>D24+D25+D26</f>
        <v>1003323</v>
      </c>
      <c r="E22" s="45">
        <f>E24+E25+E26</f>
        <v>616408</v>
      </c>
      <c r="F22" s="46"/>
      <c r="G22" s="46"/>
      <c r="H22" s="46">
        <f>H25+H26</f>
        <v>172359</v>
      </c>
      <c r="I22" s="46">
        <f>I25+I26</f>
        <v>172359</v>
      </c>
      <c r="J22" s="46">
        <f>J24</f>
        <v>830964</v>
      </c>
      <c r="K22" s="46">
        <f>K24</f>
        <v>444049</v>
      </c>
      <c r="L22" s="38"/>
      <c r="M22" s="47"/>
      <c r="N22" s="48"/>
      <c r="O22" s="49"/>
      <c r="P22" s="48"/>
      <c r="Q22" s="109"/>
      <c r="R22" s="110"/>
      <c r="S22" s="48"/>
      <c r="T22" s="48"/>
    </row>
    <row r="23" spans="1:20" s="29" customFormat="1" ht="15.75" thickBot="1" x14ac:dyDescent="0.3">
      <c r="A23" s="27" t="s">
        <v>91</v>
      </c>
      <c r="B23" s="39"/>
      <c r="C23" s="39"/>
      <c r="D23" s="37"/>
      <c r="E23" s="47"/>
      <c r="F23" s="37"/>
      <c r="G23" s="47"/>
      <c r="H23" s="37"/>
      <c r="I23" s="47"/>
      <c r="J23" s="37"/>
      <c r="K23" s="47"/>
      <c r="L23" s="38"/>
      <c r="M23" s="47"/>
      <c r="N23" s="38"/>
      <c r="O23" s="49"/>
      <c r="P23" s="38"/>
      <c r="Q23" s="109"/>
      <c r="R23" s="110"/>
      <c r="S23" s="38"/>
      <c r="T23" s="38"/>
    </row>
    <row r="24" spans="1:20" s="29" customFormat="1" ht="15.75" thickBot="1" x14ac:dyDescent="0.3">
      <c r="A24" s="27" t="s">
        <v>19</v>
      </c>
      <c r="B24" s="39"/>
      <c r="C24" s="28" t="s">
        <v>20</v>
      </c>
      <c r="D24" s="50">
        <f>386915+E24</f>
        <v>830964</v>
      </c>
      <c r="E24" s="47">
        <v>444049</v>
      </c>
      <c r="F24" s="37"/>
      <c r="G24" s="47"/>
      <c r="H24" s="37"/>
      <c r="I24" s="47"/>
      <c r="J24" s="50">
        <f>386915+K24</f>
        <v>830964</v>
      </c>
      <c r="K24" s="47">
        <v>444049</v>
      </c>
      <c r="L24" s="38"/>
      <c r="M24" s="47"/>
      <c r="N24" s="38"/>
      <c r="O24" s="49"/>
      <c r="P24" s="38"/>
      <c r="Q24" s="109"/>
      <c r="R24" s="110"/>
      <c r="S24" s="38"/>
      <c r="T24" s="38"/>
    </row>
    <row r="25" spans="1:20" s="29" customFormat="1" ht="15.75" thickBot="1" x14ac:dyDescent="0.3">
      <c r="A25" s="27" t="s">
        <v>19</v>
      </c>
      <c r="B25" s="39"/>
      <c r="C25" s="28" t="s">
        <v>22</v>
      </c>
      <c r="D25" s="50">
        <v>141667</v>
      </c>
      <c r="E25" s="47">
        <v>141667</v>
      </c>
      <c r="F25" s="37"/>
      <c r="G25" s="47"/>
      <c r="H25" s="50">
        <v>141667</v>
      </c>
      <c r="I25" s="47">
        <v>141667</v>
      </c>
      <c r="J25" s="37"/>
      <c r="K25" s="47"/>
      <c r="L25" s="38"/>
      <c r="M25" s="47"/>
      <c r="N25" s="38"/>
      <c r="O25" s="49"/>
      <c r="P25" s="38"/>
      <c r="Q25" s="109"/>
      <c r="R25" s="110"/>
      <c r="S25" s="38"/>
      <c r="T25" s="38"/>
    </row>
    <row r="26" spans="1:20" s="29" customFormat="1" ht="15.75" thickBot="1" x14ac:dyDescent="0.3">
      <c r="A26" s="27" t="s">
        <v>19</v>
      </c>
      <c r="B26" s="40"/>
      <c r="C26" s="28" t="s">
        <v>27</v>
      </c>
      <c r="D26" s="50">
        <v>30692</v>
      </c>
      <c r="E26" s="47">
        <v>30692</v>
      </c>
      <c r="F26" s="38"/>
      <c r="G26" s="47"/>
      <c r="H26" s="50">
        <v>30692</v>
      </c>
      <c r="I26" s="47">
        <v>30692</v>
      </c>
      <c r="J26" s="38"/>
      <c r="K26" s="47"/>
      <c r="L26" s="38"/>
      <c r="M26" s="47"/>
      <c r="N26" s="38"/>
      <c r="O26" s="49"/>
      <c r="P26" s="38"/>
      <c r="Q26" s="109"/>
      <c r="R26" s="110"/>
      <c r="S26" s="38"/>
      <c r="T26" s="38"/>
    </row>
    <row r="27" spans="1:20" s="29" customFormat="1" ht="15.75" thickBot="1" x14ac:dyDescent="0.3">
      <c r="A27" s="27" t="s">
        <v>26</v>
      </c>
      <c r="B27" s="28">
        <v>5</v>
      </c>
      <c r="C27" s="28" t="s">
        <v>16</v>
      </c>
      <c r="D27" s="45">
        <f>D29+D30+D31+D32+D33+D34+D35+D36+D37+D38+D39</f>
        <v>2327020</v>
      </c>
      <c r="E27" s="45">
        <f t="shared" ref="E27:K27" si="1">E29+E30+E31+E32+E33+E34+E35+E36+E37+E38+E39</f>
        <v>872716</v>
      </c>
      <c r="F27" s="45">
        <f t="shared" si="1"/>
        <v>26255</v>
      </c>
      <c r="G27" s="45">
        <f t="shared" si="1"/>
        <v>0</v>
      </c>
      <c r="H27" s="45">
        <f t="shared" si="1"/>
        <v>405358</v>
      </c>
      <c r="I27" s="45">
        <f t="shared" si="1"/>
        <v>332461</v>
      </c>
      <c r="J27" s="45">
        <f t="shared" si="1"/>
        <v>1895407</v>
      </c>
      <c r="K27" s="45">
        <f t="shared" si="1"/>
        <v>540255</v>
      </c>
      <c r="L27" s="38"/>
      <c r="M27" s="47"/>
      <c r="N27" s="38"/>
      <c r="O27" s="49"/>
      <c r="P27" s="38"/>
      <c r="Q27" s="109"/>
      <c r="R27" s="110"/>
      <c r="S27" s="38"/>
      <c r="T27" s="38"/>
    </row>
    <row r="28" spans="1:20" s="29" customFormat="1" ht="15.75" thickBot="1" x14ac:dyDescent="0.3">
      <c r="A28" s="27" t="s">
        <v>91</v>
      </c>
      <c r="B28" s="39"/>
      <c r="C28" s="39"/>
      <c r="D28" s="37"/>
      <c r="E28" s="47"/>
      <c r="F28" s="37"/>
      <c r="G28" s="47"/>
      <c r="H28" s="37"/>
      <c r="I28" s="47"/>
      <c r="J28" s="37"/>
      <c r="K28" s="47"/>
      <c r="L28" s="38"/>
      <c r="M28" s="47"/>
      <c r="N28" s="38"/>
      <c r="O28" s="49"/>
      <c r="P28" s="38"/>
      <c r="Q28" s="109"/>
      <c r="R28" s="110"/>
      <c r="S28" s="38"/>
      <c r="T28" s="38"/>
    </row>
    <row r="29" spans="1:20" s="29" customFormat="1" ht="15.75" thickBot="1" x14ac:dyDescent="0.3">
      <c r="A29" s="27" t="s">
        <v>19</v>
      </c>
      <c r="B29" s="39"/>
      <c r="C29" s="28" t="s">
        <v>20</v>
      </c>
      <c r="D29" s="50">
        <f>1195311+E29</f>
        <v>1552059</v>
      </c>
      <c r="E29" s="47">
        <v>356748</v>
      </c>
      <c r="F29" s="37"/>
      <c r="G29" s="47"/>
      <c r="H29" s="37"/>
      <c r="I29" s="47"/>
      <c r="J29" s="50">
        <f>1195311+K29</f>
        <v>1552059</v>
      </c>
      <c r="K29" s="47">
        <v>356748</v>
      </c>
      <c r="L29" s="38"/>
      <c r="M29" s="47"/>
      <c r="N29" s="38"/>
      <c r="O29" s="49"/>
      <c r="P29" s="38"/>
      <c r="Q29" s="109"/>
      <c r="R29" s="110"/>
      <c r="S29" s="38"/>
      <c r="T29" s="38"/>
    </row>
    <row r="30" spans="1:20" s="29" customFormat="1" ht="15.75" thickBot="1" x14ac:dyDescent="0.3">
      <c r="A30" s="27" t="s">
        <v>19</v>
      </c>
      <c r="B30" s="39"/>
      <c r="C30" s="28" t="s">
        <v>22</v>
      </c>
      <c r="D30" s="50">
        <f>38+E30</f>
        <v>67784</v>
      </c>
      <c r="E30" s="47">
        <v>67746</v>
      </c>
      <c r="F30" s="37"/>
      <c r="G30" s="47"/>
      <c r="H30" s="50">
        <f>38+I30</f>
        <v>67784</v>
      </c>
      <c r="I30" s="47">
        <v>67746</v>
      </c>
      <c r="J30" s="37"/>
      <c r="K30" s="47"/>
      <c r="L30" s="38"/>
      <c r="M30" s="47"/>
      <c r="N30" s="38"/>
      <c r="O30" s="49"/>
      <c r="P30" s="38"/>
      <c r="Q30" s="109"/>
      <c r="R30" s="110"/>
      <c r="S30" s="38"/>
      <c r="T30" s="38"/>
    </row>
    <row r="31" spans="1:20" s="29" customFormat="1" ht="15.75" thickBot="1" x14ac:dyDescent="0.3">
      <c r="A31" s="27" t="s">
        <v>19</v>
      </c>
      <c r="B31" s="40"/>
      <c r="C31" s="28" t="s">
        <v>27</v>
      </c>
      <c r="D31" s="50">
        <f>24+E31</f>
        <v>189703</v>
      </c>
      <c r="E31" s="47">
        <v>189679</v>
      </c>
      <c r="F31" s="38"/>
      <c r="G31" s="47"/>
      <c r="H31" s="50">
        <f>24+I31</f>
        <v>189703</v>
      </c>
      <c r="I31" s="47">
        <v>189679</v>
      </c>
      <c r="J31" s="38"/>
      <c r="K31" s="47"/>
      <c r="L31" s="38"/>
      <c r="M31" s="47"/>
      <c r="N31" s="38"/>
      <c r="O31" s="49"/>
      <c r="P31" s="38"/>
      <c r="Q31" s="109"/>
      <c r="R31" s="110"/>
      <c r="S31" s="38"/>
      <c r="T31" s="38"/>
    </row>
    <row r="32" spans="1:20" s="29" customFormat="1" ht="15.75" thickBot="1" x14ac:dyDescent="0.3">
      <c r="A32" s="27" t="s">
        <v>19</v>
      </c>
      <c r="B32" s="40"/>
      <c r="C32" s="28" t="s">
        <v>28</v>
      </c>
      <c r="D32" s="50">
        <v>85</v>
      </c>
      <c r="E32" s="47">
        <v>0</v>
      </c>
      <c r="F32" s="38"/>
      <c r="G32" s="47"/>
      <c r="H32" s="50">
        <v>85</v>
      </c>
      <c r="I32" s="47">
        <v>0</v>
      </c>
      <c r="J32" s="38"/>
      <c r="K32" s="47"/>
      <c r="L32" s="38"/>
      <c r="M32" s="47"/>
      <c r="N32" s="38"/>
      <c r="O32" s="49"/>
      <c r="P32" s="38"/>
      <c r="Q32" s="109"/>
      <c r="R32" s="110"/>
      <c r="S32" s="38"/>
      <c r="T32" s="38"/>
    </row>
    <row r="33" spans="1:20" s="29" customFormat="1" ht="15.75" thickBot="1" x14ac:dyDescent="0.3">
      <c r="A33" s="27" t="s">
        <v>19</v>
      </c>
      <c r="B33" s="40"/>
      <c r="C33" s="28" t="s">
        <v>29</v>
      </c>
      <c r="D33" s="50">
        <f>159841+E33</f>
        <v>201066</v>
      </c>
      <c r="E33" s="47">
        <v>41225</v>
      </c>
      <c r="F33" s="38"/>
      <c r="G33" s="47"/>
      <c r="H33" s="38"/>
      <c r="I33" s="47"/>
      <c r="J33" s="50">
        <f>159841+K33</f>
        <v>201066</v>
      </c>
      <c r="K33" s="47">
        <v>41225</v>
      </c>
      <c r="L33" s="38"/>
      <c r="M33" s="47"/>
      <c r="N33" s="38"/>
      <c r="O33" s="49"/>
      <c r="P33" s="38"/>
      <c r="Q33" s="109"/>
      <c r="R33" s="110"/>
      <c r="S33" s="38"/>
      <c r="T33" s="38"/>
    </row>
    <row r="34" spans="1:20" s="29" customFormat="1" ht="15.75" thickBot="1" x14ac:dyDescent="0.3">
      <c r="A34" s="27" t="s">
        <v>19</v>
      </c>
      <c r="B34" s="40"/>
      <c r="C34" s="28" t="s">
        <v>23</v>
      </c>
      <c r="D34" s="50">
        <v>131062</v>
      </c>
      <c r="E34" s="47">
        <v>131062</v>
      </c>
      <c r="F34" s="38"/>
      <c r="G34" s="47"/>
      <c r="H34" s="50"/>
      <c r="I34" s="50"/>
      <c r="J34" s="50">
        <v>131062</v>
      </c>
      <c r="K34" s="47">
        <v>131062</v>
      </c>
      <c r="L34" s="38"/>
      <c r="M34" s="47"/>
      <c r="N34" s="38"/>
      <c r="O34" s="49"/>
      <c r="P34" s="38"/>
      <c r="Q34" s="109"/>
      <c r="R34" s="110"/>
      <c r="S34" s="38"/>
      <c r="T34" s="38"/>
    </row>
    <row r="35" spans="1:20" s="29" customFormat="1" ht="15.75" thickBot="1" x14ac:dyDescent="0.3">
      <c r="A35" s="27" t="s">
        <v>19</v>
      </c>
      <c r="B35" s="40"/>
      <c r="C35" s="28" t="s">
        <v>101</v>
      </c>
      <c r="D35" s="50">
        <v>16361</v>
      </c>
      <c r="E35" s="47">
        <f>D35</f>
        <v>16361</v>
      </c>
      <c r="F35" s="38"/>
      <c r="G35" s="47"/>
      <c r="H35" s="50">
        <v>16361</v>
      </c>
      <c r="I35" s="47">
        <f>H35</f>
        <v>16361</v>
      </c>
      <c r="J35" s="50"/>
      <c r="K35" s="47"/>
      <c r="L35" s="38"/>
      <c r="M35" s="47"/>
      <c r="N35" s="38"/>
      <c r="O35" s="49"/>
      <c r="P35" s="38"/>
      <c r="Q35" s="109"/>
      <c r="R35" s="110"/>
      <c r="S35" s="38"/>
      <c r="T35" s="38"/>
    </row>
    <row r="36" spans="1:20" s="29" customFormat="1" ht="15.75" thickBot="1" x14ac:dyDescent="0.3">
      <c r="A36" s="27" t="s">
        <v>19</v>
      </c>
      <c r="B36" s="40"/>
      <c r="C36" s="28" t="s">
        <v>102</v>
      </c>
      <c r="D36" s="50">
        <v>55675</v>
      </c>
      <c r="E36" s="47">
        <v>55675</v>
      </c>
      <c r="F36" s="38"/>
      <c r="G36" s="47"/>
      <c r="H36" s="50">
        <v>55675</v>
      </c>
      <c r="I36" s="47">
        <v>55675</v>
      </c>
      <c r="J36" s="50"/>
      <c r="K36" s="47"/>
      <c r="L36" s="38"/>
      <c r="M36" s="47"/>
      <c r="N36" s="38"/>
      <c r="O36" s="49"/>
      <c r="P36" s="38"/>
      <c r="Q36" s="109"/>
      <c r="R36" s="110"/>
      <c r="S36" s="38"/>
      <c r="T36" s="38"/>
    </row>
    <row r="37" spans="1:20" s="29" customFormat="1" ht="15.75" thickBot="1" x14ac:dyDescent="0.3">
      <c r="A37" s="27" t="s">
        <v>19</v>
      </c>
      <c r="B37" s="40"/>
      <c r="C37" s="28" t="s">
        <v>100</v>
      </c>
      <c r="D37" s="50">
        <v>11220</v>
      </c>
      <c r="E37" s="47">
        <f>D37</f>
        <v>11220</v>
      </c>
      <c r="F37" s="38"/>
      <c r="G37" s="47"/>
      <c r="H37" s="50"/>
      <c r="I37" s="50"/>
      <c r="J37" s="50">
        <v>11220</v>
      </c>
      <c r="K37" s="47">
        <f>J37</f>
        <v>11220</v>
      </c>
      <c r="L37" s="38"/>
      <c r="M37" s="47"/>
      <c r="N37" s="38"/>
      <c r="O37" s="49"/>
      <c r="P37" s="38"/>
      <c r="Q37" s="109"/>
      <c r="R37" s="110"/>
      <c r="S37" s="38"/>
      <c r="T37" s="38"/>
    </row>
    <row r="38" spans="1:20" s="29" customFormat="1" ht="15.75" thickBot="1" x14ac:dyDescent="0.3">
      <c r="A38" s="27" t="s">
        <v>19</v>
      </c>
      <c r="B38" s="40"/>
      <c r="C38" s="28" t="s">
        <v>30</v>
      </c>
      <c r="D38" s="50">
        <f>72750+E38</f>
        <v>75750</v>
      </c>
      <c r="E38" s="47">
        <v>3000</v>
      </c>
      <c r="F38" s="38"/>
      <c r="G38" s="47"/>
      <c r="H38" s="50">
        <f>72750+I38</f>
        <v>75750</v>
      </c>
      <c r="I38" s="47">
        <v>3000</v>
      </c>
      <c r="J38" s="38"/>
      <c r="K38" s="47"/>
      <c r="L38" s="38"/>
      <c r="M38" s="47"/>
      <c r="N38" s="38"/>
      <c r="O38" s="49"/>
      <c r="P38" s="38"/>
      <c r="Q38" s="109"/>
      <c r="R38" s="110"/>
      <c r="S38" s="38"/>
      <c r="T38" s="38"/>
    </row>
    <row r="39" spans="1:20" s="29" customFormat="1" ht="15.75" thickBot="1" x14ac:dyDescent="0.3">
      <c r="A39" s="27" t="s">
        <v>19</v>
      </c>
      <c r="B39" s="40"/>
      <c r="C39" s="28" t="s">
        <v>86</v>
      </c>
      <c r="D39" s="50">
        <v>26255</v>
      </c>
      <c r="E39" s="50">
        <v>0</v>
      </c>
      <c r="F39" s="50">
        <v>26255</v>
      </c>
      <c r="G39" s="50">
        <v>0</v>
      </c>
      <c r="H39" s="38"/>
      <c r="I39" s="47"/>
      <c r="J39" s="50"/>
      <c r="K39" s="50"/>
      <c r="L39" s="38"/>
      <c r="M39" s="47"/>
      <c r="N39" s="38"/>
      <c r="O39" s="49"/>
      <c r="P39" s="38"/>
      <c r="Q39" s="109"/>
      <c r="R39" s="110"/>
      <c r="S39" s="38"/>
      <c r="T39" s="38"/>
    </row>
    <row r="40" spans="1:20" s="29" customFormat="1" ht="15.75" thickBot="1" x14ac:dyDescent="0.3">
      <c r="A40" s="27" t="s">
        <v>31</v>
      </c>
      <c r="B40" s="28">
        <v>6</v>
      </c>
      <c r="C40" s="28" t="s">
        <v>16</v>
      </c>
      <c r="D40" s="45">
        <f>D42+D43+D44+D45+D46+D47+D48</f>
        <v>953999</v>
      </c>
      <c r="E40" s="45">
        <f t="shared" ref="E40:K40" si="2">E42+E43+E44+E45+E46+E47+E48</f>
        <v>250145</v>
      </c>
      <c r="F40" s="45">
        <f t="shared" si="2"/>
        <v>285854</v>
      </c>
      <c r="G40" s="45">
        <f t="shared" si="2"/>
        <v>136379</v>
      </c>
      <c r="H40" s="45">
        <f t="shared" si="2"/>
        <v>36548</v>
      </c>
      <c r="I40" s="45">
        <f t="shared" si="2"/>
        <v>36446</v>
      </c>
      <c r="J40" s="45">
        <f t="shared" si="2"/>
        <v>631597</v>
      </c>
      <c r="K40" s="45">
        <f t="shared" si="2"/>
        <v>77320</v>
      </c>
      <c r="L40" s="38"/>
      <c r="M40" s="47"/>
      <c r="N40" s="50"/>
      <c r="O40" s="47"/>
      <c r="P40" s="50"/>
      <c r="Q40" s="120"/>
      <c r="R40" s="121"/>
      <c r="S40" s="50"/>
      <c r="T40" s="38"/>
    </row>
    <row r="41" spans="1:20" s="29" customFormat="1" ht="15.75" thickBot="1" x14ac:dyDescent="0.3">
      <c r="A41" s="27" t="s">
        <v>91</v>
      </c>
      <c r="B41" s="39"/>
      <c r="C41" s="39"/>
      <c r="D41" s="37"/>
      <c r="E41" s="47"/>
      <c r="F41" s="37"/>
      <c r="G41" s="47"/>
      <c r="H41" s="37"/>
      <c r="I41" s="47"/>
      <c r="J41" s="37"/>
      <c r="K41" s="47"/>
      <c r="L41" s="38"/>
      <c r="M41" s="47"/>
      <c r="N41" s="50"/>
      <c r="O41" s="47"/>
      <c r="P41" s="50"/>
      <c r="Q41" s="120"/>
      <c r="R41" s="121"/>
      <c r="S41" s="50"/>
      <c r="T41" s="38"/>
    </row>
    <row r="42" spans="1:20" s="29" customFormat="1" ht="15.75" thickBot="1" x14ac:dyDescent="0.3">
      <c r="A42" s="27" t="s">
        <v>19</v>
      </c>
      <c r="B42" s="39"/>
      <c r="C42" s="28" t="s">
        <v>20</v>
      </c>
      <c r="D42" s="50">
        <f>402689+E42</f>
        <v>423048</v>
      </c>
      <c r="E42" s="47">
        <v>20359</v>
      </c>
      <c r="F42" s="37"/>
      <c r="G42" s="47"/>
      <c r="H42" s="37"/>
      <c r="I42" s="47"/>
      <c r="J42" s="50">
        <f>402689+K42</f>
        <v>423048</v>
      </c>
      <c r="K42" s="47">
        <v>20359</v>
      </c>
      <c r="L42" s="38"/>
      <c r="M42" s="47"/>
      <c r="N42" s="38"/>
      <c r="O42" s="47"/>
      <c r="P42" s="38"/>
      <c r="Q42" s="120"/>
      <c r="R42" s="121"/>
      <c r="S42" s="38"/>
      <c r="T42" s="38"/>
    </row>
    <row r="43" spans="1:20" s="29" customFormat="1" ht="15.75" thickBot="1" x14ac:dyDescent="0.3">
      <c r="A43" s="27" t="s">
        <v>19</v>
      </c>
      <c r="B43" s="40"/>
      <c r="C43" s="28" t="s">
        <v>27</v>
      </c>
      <c r="D43" s="50">
        <v>30692</v>
      </c>
      <c r="E43" s="47">
        <v>30692</v>
      </c>
      <c r="F43" s="38"/>
      <c r="G43" s="47"/>
      <c r="H43" s="50">
        <v>30692</v>
      </c>
      <c r="I43" s="47">
        <v>30692</v>
      </c>
      <c r="J43" s="38"/>
      <c r="K43" s="47"/>
      <c r="L43" s="38"/>
      <c r="M43" s="47"/>
      <c r="N43" s="38"/>
      <c r="O43" s="49"/>
      <c r="P43" s="38"/>
      <c r="Q43" s="109"/>
      <c r="R43" s="110"/>
      <c r="S43" s="38"/>
      <c r="T43" s="38"/>
    </row>
    <row r="44" spans="1:20" s="29" customFormat="1" ht="15.75" thickBot="1" x14ac:dyDescent="0.3">
      <c r="A44" s="27" t="s">
        <v>19</v>
      </c>
      <c r="B44" s="40"/>
      <c r="C44" s="28" t="s">
        <v>22</v>
      </c>
      <c r="D44" s="50">
        <v>102</v>
      </c>
      <c r="E44" s="47">
        <v>0</v>
      </c>
      <c r="F44" s="38"/>
      <c r="G44" s="47"/>
      <c r="H44" s="50">
        <v>102</v>
      </c>
      <c r="I44" s="47">
        <v>0</v>
      </c>
      <c r="J44" s="38"/>
      <c r="K44" s="47"/>
      <c r="L44" s="38"/>
      <c r="M44" s="47"/>
      <c r="N44" s="38"/>
      <c r="O44" s="49"/>
      <c r="P44" s="38"/>
      <c r="Q44" s="109"/>
      <c r="R44" s="110"/>
      <c r="S44" s="38"/>
      <c r="T44" s="38"/>
    </row>
    <row r="45" spans="1:20" s="29" customFormat="1" ht="15.75" thickBot="1" x14ac:dyDescent="0.3">
      <c r="A45" s="27" t="s">
        <v>19</v>
      </c>
      <c r="B45" s="40"/>
      <c r="C45" s="28" t="s">
        <v>28</v>
      </c>
      <c r="D45" s="50">
        <v>5754</v>
      </c>
      <c r="E45" s="47">
        <v>5754</v>
      </c>
      <c r="F45" s="38"/>
      <c r="G45" s="47"/>
      <c r="H45" s="50">
        <v>5754</v>
      </c>
      <c r="I45" s="47">
        <v>5754</v>
      </c>
      <c r="J45" s="38"/>
      <c r="K45" s="47"/>
      <c r="L45" s="38"/>
      <c r="M45" s="47"/>
      <c r="N45" s="38"/>
      <c r="O45" s="49"/>
      <c r="P45" s="38"/>
      <c r="Q45" s="109"/>
      <c r="R45" s="110"/>
      <c r="S45" s="38"/>
      <c r="T45" s="38"/>
    </row>
    <row r="46" spans="1:20" s="29" customFormat="1" ht="15.75" thickBot="1" x14ac:dyDescent="0.3">
      <c r="A46" s="27" t="s">
        <v>19</v>
      </c>
      <c r="B46" s="40"/>
      <c r="C46" s="28" t="s">
        <v>86</v>
      </c>
      <c r="D46" s="50">
        <f>149475+E46</f>
        <v>285854</v>
      </c>
      <c r="E46" s="50">
        <v>136379</v>
      </c>
      <c r="F46" s="50">
        <f>149475+G46</f>
        <v>285854</v>
      </c>
      <c r="G46" s="50">
        <v>136379</v>
      </c>
      <c r="H46" s="38"/>
      <c r="I46" s="47"/>
      <c r="J46" s="50"/>
      <c r="K46" s="50"/>
      <c r="L46" s="38"/>
      <c r="M46" s="47"/>
      <c r="N46" s="38"/>
      <c r="O46" s="49"/>
      <c r="P46" s="38"/>
      <c r="Q46" s="109"/>
      <c r="R46" s="110"/>
      <c r="S46" s="38"/>
      <c r="T46" s="38"/>
    </row>
    <row r="47" spans="1:20" s="29" customFormat="1" ht="15.75" thickBot="1" x14ac:dyDescent="0.3">
      <c r="A47" s="27" t="s">
        <v>19</v>
      </c>
      <c r="B47" s="40"/>
      <c r="C47" s="28" t="s">
        <v>23</v>
      </c>
      <c r="D47" s="50">
        <f>151588+E47</f>
        <v>207264</v>
      </c>
      <c r="E47" s="47">
        <v>55676</v>
      </c>
      <c r="F47" s="38"/>
      <c r="G47" s="47"/>
      <c r="H47" s="38"/>
      <c r="I47" s="47"/>
      <c r="J47" s="50">
        <f>151588+K47</f>
        <v>207264</v>
      </c>
      <c r="K47" s="47">
        <v>55676</v>
      </c>
      <c r="L47" s="38"/>
      <c r="M47" s="47"/>
      <c r="N47" s="38"/>
      <c r="O47" s="49"/>
      <c r="P47" s="38"/>
      <c r="Q47" s="109"/>
      <c r="R47" s="110"/>
      <c r="S47" s="38"/>
      <c r="T47" s="38"/>
    </row>
    <row r="48" spans="1:20" s="29" customFormat="1" ht="15.75" thickBot="1" x14ac:dyDescent="0.3">
      <c r="A48" s="27" t="s">
        <v>19</v>
      </c>
      <c r="B48" s="40"/>
      <c r="C48" s="28" t="s">
        <v>100</v>
      </c>
      <c r="D48" s="50">
        <v>1285</v>
      </c>
      <c r="E48" s="50">
        <v>1285</v>
      </c>
      <c r="F48" s="50"/>
      <c r="G48" s="50"/>
      <c r="H48" s="38"/>
      <c r="I48" s="47"/>
      <c r="J48" s="50">
        <v>1285</v>
      </c>
      <c r="K48" s="50">
        <v>1285</v>
      </c>
      <c r="L48" s="38"/>
      <c r="M48" s="47"/>
      <c r="N48" s="38"/>
      <c r="O48" s="49"/>
      <c r="P48" s="38"/>
      <c r="Q48" s="109"/>
      <c r="R48" s="110"/>
      <c r="S48" s="38"/>
      <c r="T48" s="38"/>
    </row>
    <row r="49" spans="1:20" s="29" customFormat="1" ht="15.75" thickBot="1" x14ac:dyDescent="0.3">
      <c r="A49" s="27" t="s">
        <v>32</v>
      </c>
      <c r="B49" s="28">
        <v>7</v>
      </c>
      <c r="C49" s="28" t="s">
        <v>16</v>
      </c>
      <c r="D49" s="45">
        <f>D51+D52+D53</f>
        <v>405801</v>
      </c>
      <c r="E49" s="45">
        <f t="shared" ref="E49:K49" si="3">E51+E52+E53</f>
        <v>144838</v>
      </c>
      <c r="F49" s="45">
        <f t="shared" si="3"/>
        <v>58427</v>
      </c>
      <c r="G49" s="45">
        <f t="shared" si="3"/>
        <v>0</v>
      </c>
      <c r="H49" s="45"/>
      <c r="I49" s="45"/>
      <c r="J49" s="45">
        <f t="shared" si="3"/>
        <v>347374</v>
      </c>
      <c r="K49" s="45">
        <f t="shared" si="3"/>
        <v>144838</v>
      </c>
      <c r="L49" s="38"/>
      <c r="M49" s="47"/>
      <c r="N49" s="38"/>
      <c r="O49" s="47"/>
      <c r="P49" s="38"/>
      <c r="Q49" s="120"/>
      <c r="R49" s="121"/>
      <c r="S49" s="38"/>
      <c r="T49" s="38"/>
    </row>
    <row r="50" spans="1:20" s="29" customFormat="1" ht="15.75" thickBot="1" x14ac:dyDescent="0.3">
      <c r="A50" s="27" t="s">
        <v>91</v>
      </c>
      <c r="B50" s="39"/>
      <c r="C50" s="39"/>
      <c r="D50" s="37"/>
      <c r="E50" s="47"/>
      <c r="F50" s="37"/>
      <c r="G50" s="47"/>
      <c r="H50" s="37"/>
      <c r="I50" s="47"/>
      <c r="J50" s="37"/>
      <c r="K50" s="47"/>
      <c r="L50" s="38"/>
      <c r="M50" s="47"/>
      <c r="N50" s="38"/>
      <c r="O50" s="47"/>
      <c r="P50" s="38"/>
      <c r="Q50" s="120"/>
      <c r="R50" s="121"/>
      <c r="S50" s="38"/>
      <c r="T50" s="38"/>
    </row>
    <row r="51" spans="1:20" s="29" customFormat="1" ht="15.75" thickBot="1" x14ac:dyDescent="0.3">
      <c r="A51" s="27" t="s">
        <v>19</v>
      </c>
      <c r="B51" s="39"/>
      <c r="C51" s="28" t="s">
        <v>20</v>
      </c>
      <c r="D51" s="50">
        <f>202536+E51</f>
        <v>341559</v>
      </c>
      <c r="E51" s="47">
        <v>139023</v>
      </c>
      <c r="F51" s="37"/>
      <c r="G51" s="47"/>
      <c r="H51" s="37"/>
      <c r="I51" s="47"/>
      <c r="J51" s="50">
        <f>202536+K51</f>
        <v>341559</v>
      </c>
      <c r="K51" s="47">
        <v>139023</v>
      </c>
      <c r="L51" s="38"/>
      <c r="M51" s="47"/>
      <c r="N51" s="38"/>
      <c r="O51" s="47"/>
      <c r="P51" s="38"/>
      <c r="Q51" s="120"/>
      <c r="R51" s="121"/>
      <c r="S51" s="38"/>
      <c r="T51" s="38"/>
    </row>
    <row r="52" spans="1:20" s="29" customFormat="1" ht="15.75" thickBot="1" x14ac:dyDescent="0.3">
      <c r="A52" s="27" t="s">
        <v>19</v>
      </c>
      <c r="B52" s="40"/>
      <c r="C52" s="28" t="s">
        <v>86</v>
      </c>
      <c r="D52" s="50">
        <v>58427</v>
      </c>
      <c r="E52" s="50">
        <v>0</v>
      </c>
      <c r="F52" s="50">
        <v>58427</v>
      </c>
      <c r="G52" s="50">
        <v>0</v>
      </c>
      <c r="H52" s="38"/>
      <c r="I52" s="47"/>
      <c r="J52" s="50"/>
      <c r="K52" s="50"/>
      <c r="L52" s="38"/>
      <c r="M52" s="47"/>
      <c r="N52" s="38"/>
      <c r="O52" s="49"/>
      <c r="P52" s="38"/>
      <c r="Q52" s="109"/>
      <c r="R52" s="110"/>
      <c r="S52" s="38"/>
      <c r="T52" s="38"/>
    </row>
    <row r="53" spans="1:20" s="29" customFormat="1" ht="15.75" thickBot="1" x14ac:dyDescent="0.3">
      <c r="A53" s="27" t="s">
        <v>19</v>
      </c>
      <c r="B53" s="39"/>
      <c r="C53" s="28" t="s">
        <v>100</v>
      </c>
      <c r="D53" s="50">
        <v>5815</v>
      </c>
      <c r="E53" s="47">
        <v>5815</v>
      </c>
      <c r="F53" s="37"/>
      <c r="G53" s="47"/>
      <c r="H53" s="37"/>
      <c r="I53" s="47"/>
      <c r="J53" s="50">
        <v>5815</v>
      </c>
      <c r="K53" s="47">
        <v>5815</v>
      </c>
      <c r="L53" s="38"/>
      <c r="M53" s="47"/>
      <c r="N53" s="38"/>
      <c r="O53" s="47"/>
      <c r="P53" s="38"/>
      <c r="Q53" s="120"/>
      <c r="R53" s="121"/>
      <c r="S53" s="38"/>
      <c r="T53" s="38"/>
    </row>
    <row r="54" spans="1:20" s="29" customFormat="1" ht="15.75" thickBot="1" x14ac:dyDescent="0.3">
      <c r="A54" s="27" t="s">
        <v>33</v>
      </c>
      <c r="B54" s="28">
        <v>8</v>
      </c>
      <c r="C54" s="28" t="s">
        <v>16</v>
      </c>
      <c r="D54" s="45">
        <f>D56+D57+D58+D59+D60</f>
        <v>701359</v>
      </c>
      <c r="E54" s="45">
        <f t="shared" ref="E54:K54" si="4">E56+E57+E58+E59+E60</f>
        <v>273305</v>
      </c>
      <c r="F54" s="45"/>
      <c r="G54" s="45"/>
      <c r="H54" s="45">
        <f t="shared" si="4"/>
        <v>109</v>
      </c>
      <c r="I54" s="45">
        <f t="shared" si="4"/>
        <v>0</v>
      </c>
      <c r="J54" s="45">
        <f t="shared" si="4"/>
        <v>701250</v>
      </c>
      <c r="K54" s="45">
        <f t="shared" si="4"/>
        <v>273305</v>
      </c>
      <c r="L54" s="38"/>
      <c r="M54" s="49"/>
      <c r="N54" s="48"/>
      <c r="O54" s="49"/>
      <c r="P54" s="48"/>
      <c r="Q54" s="124"/>
      <c r="R54" s="125"/>
      <c r="S54" s="48"/>
      <c r="T54" s="48"/>
    </row>
    <row r="55" spans="1:20" s="29" customFormat="1" ht="15.75" thickBot="1" x14ac:dyDescent="0.3">
      <c r="A55" s="27" t="s">
        <v>34</v>
      </c>
      <c r="B55" s="39"/>
      <c r="C55" s="39"/>
      <c r="D55" s="37"/>
      <c r="E55" s="47"/>
      <c r="F55" s="37"/>
      <c r="G55" s="47"/>
      <c r="H55" s="47"/>
      <c r="I55" s="37"/>
      <c r="J55" s="37"/>
      <c r="K55" s="47"/>
      <c r="L55" s="38"/>
      <c r="M55" s="49"/>
      <c r="N55" s="48"/>
      <c r="O55" s="49"/>
      <c r="P55" s="48"/>
      <c r="Q55" s="109"/>
      <c r="R55" s="110"/>
      <c r="S55" s="48"/>
      <c r="T55" s="48"/>
    </row>
    <row r="56" spans="1:20" s="29" customFormat="1" ht="15.75" thickBot="1" x14ac:dyDescent="0.3">
      <c r="A56" s="27" t="s">
        <v>19</v>
      </c>
      <c r="B56" s="39"/>
      <c r="C56" s="28" t="s">
        <v>20</v>
      </c>
      <c r="D56" s="50">
        <f>329482+E56</f>
        <v>556723</v>
      </c>
      <c r="E56" s="47">
        <v>227241</v>
      </c>
      <c r="F56" s="37"/>
      <c r="G56" s="47"/>
      <c r="H56" s="47"/>
      <c r="I56" s="37"/>
      <c r="J56" s="50">
        <f>329482+K56</f>
        <v>556723</v>
      </c>
      <c r="K56" s="47">
        <v>227241</v>
      </c>
      <c r="L56" s="38"/>
      <c r="M56" s="49"/>
      <c r="N56" s="38"/>
      <c r="O56" s="49"/>
      <c r="P56" s="38"/>
      <c r="Q56" s="109"/>
      <c r="R56" s="110"/>
      <c r="S56" s="38"/>
      <c r="T56" s="38"/>
    </row>
    <row r="57" spans="1:20" s="29" customFormat="1" ht="15.75" thickBot="1" x14ac:dyDescent="0.3">
      <c r="A57" s="27" t="s">
        <v>19</v>
      </c>
      <c r="B57" s="40"/>
      <c r="C57" s="28" t="s">
        <v>29</v>
      </c>
      <c r="D57" s="50">
        <v>2200</v>
      </c>
      <c r="E57" s="47">
        <v>2200</v>
      </c>
      <c r="F57" s="38"/>
      <c r="G57" s="47"/>
      <c r="H57" s="50"/>
      <c r="I57" s="47"/>
      <c r="J57" s="50">
        <v>2200</v>
      </c>
      <c r="K57" s="47">
        <v>2200</v>
      </c>
      <c r="L57" s="38"/>
      <c r="M57" s="47"/>
      <c r="N57" s="38"/>
      <c r="O57" s="49"/>
      <c r="P57" s="38"/>
      <c r="Q57" s="109"/>
      <c r="R57" s="110"/>
      <c r="S57" s="38"/>
      <c r="T57" s="38"/>
    </row>
    <row r="58" spans="1:20" s="29" customFormat="1" ht="15.75" thickBot="1" x14ac:dyDescent="0.3">
      <c r="A58" s="27" t="s">
        <v>19</v>
      </c>
      <c r="B58" s="40"/>
      <c r="C58" s="28" t="s">
        <v>22</v>
      </c>
      <c r="D58" s="50">
        <v>109</v>
      </c>
      <c r="E58" s="47">
        <v>0</v>
      </c>
      <c r="F58" s="38"/>
      <c r="G58" s="47"/>
      <c r="H58" s="50">
        <v>109</v>
      </c>
      <c r="I58" s="47">
        <v>0</v>
      </c>
      <c r="J58" s="38"/>
      <c r="K58" s="47"/>
      <c r="L58" s="38"/>
      <c r="M58" s="47"/>
      <c r="N58" s="38"/>
      <c r="O58" s="49"/>
      <c r="P58" s="38"/>
      <c r="Q58" s="109"/>
      <c r="R58" s="110"/>
      <c r="S58" s="38"/>
      <c r="T58" s="38"/>
    </row>
    <row r="59" spans="1:20" s="29" customFormat="1" ht="15.75" thickBot="1" x14ac:dyDescent="0.3">
      <c r="A59" s="27" t="s">
        <v>19</v>
      </c>
      <c r="B59" s="40"/>
      <c r="C59" s="28" t="s">
        <v>23</v>
      </c>
      <c r="D59" s="50">
        <f>98463+E59</f>
        <v>140346</v>
      </c>
      <c r="E59" s="47">
        <v>41883</v>
      </c>
      <c r="F59" s="38"/>
      <c r="G59" s="47"/>
      <c r="H59" s="38"/>
      <c r="I59" s="47"/>
      <c r="J59" s="50">
        <f>98463+K59</f>
        <v>140346</v>
      </c>
      <c r="K59" s="47">
        <v>41883</v>
      </c>
      <c r="L59" s="38"/>
      <c r="M59" s="47"/>
      <c r="N59" s="38"/>
      <c r="O59" s="49"/>
      <c r="P59" s="38"/>
      <c r="Q59" s="109"/>
      <c r="R59" s="110"/>
      <c r="S59" s="38"/>
      <c r="T59" s="38"/>
    </row>
    <row r="60" spans="1:20" s="29" customFormat="1" ht="15.75" thickBot="1" x14ac:dyDescent="0.3">
      <c r="A60" s="27" t="s">
        <v>19</v>
      </c>
      <c r="B60" s="40"/>
      <c r="C60" s="28" t="s">
        <v>100</v>
      </c>
      <c r="D60" s="50">
        <v>1981</v>
      </c>
      <c r="E60" s="47">
        <v>1981</v>
      </c>
      <c r="F60" s="38"/>
      <c r="G60" s="47"/>
      <c r="H60" s="38"/>
      <c r="I60" s="47"/>
      <c r="J60" s="50">
        <v>1981</v>
      </c>
      <c r="K60" s="47">
        <v>1981</v>
      </c>
      <c r="L60" s="38"/>
      <c r="M60" s="47"/>
      <c r="N60" s="38"/>
      <c r="O60" s="49"/>
      <c r="P60" s="38"/>
      <c r="Q60" s="109"/>
      <c r="R60" s="110"/>
      <c r="S60" s="38"/>
      <c r="T60" s="38"/>
    </row>
    <row r="61" spans="1:20" s="29" customFormat="1" ht="15.75" thickBot="1" x14ac:dyDescent="0.3">
      <c r="A61" s="27" t="s">
        <v>35</v>
      </c>
      <c r="B61" s="28">
        <v>9</v>
      </c>
      <c r="C61" s="28" t="s">
        <v>16</v>
      </c>
      <c r="D61" s="45">
        <f>D63+D64+D65+D66</f>
        <v>309596</v>
      </c>
      <c r="E61" s="45">
        <f t="shared" ref="E61:K61" si="5">E63+E64+E65+E66</f>
        <v>131321</v>
      </c>
      <c r="F61" s="45"/>
      <c r="G61" s="45"/>
      <c r="H61" s="45">
        <f t="shared" si="5"/>
        <v>100919</v>
      </c>
      <c r="I61" s="45">
        <f t="shared" si="5"/>
        <v>97777</v>
      </c>
      <c r="J61" s="45">
        <f t="shared" si="5"/>
        <v>208677</v>
      </c>
      <c r="K61" s="45">
        <f t="shared" si="5"/>
        <v>33544</v>
      </c>
      <c r="L61" s="38"/>
      <c r="M61" s="49"/>
      <c r="N61" s="48"/>
      <c r="O61" s="49"/>
      <c r="P61" s="48"/>
      <c r="Q61" s="109"/>
      <c r="R61" s="110"/>
      <c r="S61" s="48"/>
      <c r="T61" s="48"/>
    </row>
    <row r="62" spans="1:20" s="29" customFormat="1" ht="15.75" thickBot="1" x14ac:dyDescent="0.3">
      <c r="A62" s="27" t="s">
        <v>34</v>
      </c>
      <c r="B62" s="39"/>
      <c r="C62" s="39"/>
      <c r="D62" s="37"/>
      <c r="E62" s="47"/>
      <c r="F62" s="37"/>
      <c r="G62" s="47"/>
      <c r="H62" s="47"/>
      <c r="I62" s="37"/>
      <c r="J62" s="37"/>
      <c r="K62" s="47"/>
      <c r="L62" s="38"/>
      <c r="M62" s="49"/>
      <c r="N62" s="48"/>
      <c r="O62" s="49"/>
      <c r="P62" s="48"/>
      <c r="Q62" s="109"/>
      <c r="R62" s="110"/>
      <c r="S62" s="48"/>
      <c r="T62" s="48"/>
    </row>
    <row r="63" spans="1:20" s="29" customFormat="1" ht="15.75" thickBot="1" x14ac:dyDescent="0.3">
      <c r="A63" s="27" t="s">
        <v>19</v>
      </c>
      <c r="B63" s="39"/>
      <c r="C63" s="28" t="s">
        <v>20</v>
      </c>
      <c r="D63" s="50">
        <f>175133+E63</f>
        <v>208677</v>
      </c>
      <c r="E63" s="47">
        <v>33544</v>
      </c>
      <c r="F63" s="37"/>
      <c r="G63" s="47"/>
      <c r="H63" s="47"/>
      <c r="I63" s="37"/>
      <c r="J63" s="50">
        <f>175133+K63</f>
        <v>208677</v>
      </c>
      <c r="K63" s="47">
        <v>33544</v>
      </c>
      <c r="L63" s="38"/>
      <c r="M63" s="49"/>
      <c r="N63" s="38"/>
      <c r="O63" s="49"/>
      <c r="P63" s="38"/>
      <c r="Q63" s="109"/>
      <c r="R63" s="110"/>
      <c r="S63" s="38"/>
      <c r="T63" s="38"/>
    </row>
    <row r="64" spans="1:20" s="29" customFormat="1" ht="15.75" thickBot="1" x14ac:dyDescent="0.3">
      <c r="A64" s="27" t="s">
        <v>19</v>
      </c>
      <c r="B64" s="40"/>
      <c r="C64" s="28" t="s">
        <v>22</v>
      </c>
      <c r="D64" s="50">
        <f>3142+E64</f>
        <v>50954</v>
      </c>
      <c r="E64" s="47">
        <v>47812</v>
      </c>
      <c r="F64" s="38"/>
      <c r="G64" s="47"/>
      <c r="H64" s="50">
        <f>3142+I64</f>
        <v>50954</v>
      </c>
      <c r="I64" s="47">
        <v>47812</v>
      </c>
      <c r="J64" s="38"/>
      <c r="K64" s="47"/>
      <c r="L64" s="38"/>
      <c r="M64" s="47"/>
      <c r="N64" s="38"/>
      <c r="O64" s="49"/>
      <c r="P64" s="38"/>
      <c r="Q64" s="109"/>
      <c r="R64" s="110"/>
      <c r="S64" s="38"/>
      <c r="T64" s="38"/>
    </row>
    <row r="65" spans="1:20" s="29" customFormat="1" ht="15.75" thickBot="1" x14ac:dyDescent="0.3">
      <c r="A65" s="27" t="s">
        <v>19</v>
      </c>
      <c r="B65" s="40"/>
      <c r="C65" s="28" t="s">
        <v>101</v>
      </c>
      <c r="D65" s="50">
        <v>25118</v>
      </c>
      <c r="E65" s="47">
        <v>25118</v>
      </c>
      <c r="F65" s="38"/>
      <c r="G65" s="47"/>
      <c r="H65" s="50">
        <v>25118</v>
      </c>
      <c r="I65" s="47">
        <v>25118</v>
      </c>
      <c r="J65" s="38"/>
      <c r="K65" s="47"/>
      <c r="L65" s="38"/>
      <c r="M65" s="47"/>
      <c r="N65" s="38"/>
      <c r="O65" s="49"/>
      <c r="P65" s="38"/>
      <c r="Q65" s="109"/>
      <c r="R65" s="110"/>
      <c r="S65" s="38"/>
      <c r="T65" s="38"/>
    </row>
    <row r="66" spans="1:20" s="29" customFormat="1" ht="15.75" thickBot="1" x14ac:dyDescent="0.3">
      <c r="A66" s="27" t="s">
        <v>19</v>
      </c>
      <c r="B66" s="40"/>
      <c r="C66" s="28" t="s">
        <v>102</v>
      </c>
      <c r="D66" s="50">
        <v>24847</v>
      </c>
      <c r="E66" s="47">
        <v>24847</v>
      </c>
      <c r="F66" s="38"/>
      <c r="G66" s="47"/>
      <c r="H66" s="50">
        <v>24847</v>
      </c>
      <c r="I66" s="47">
        <v>24847</v>
      </c>
      <c r="J66" s="38"/>
      <c r="K66" s="47"/>
      <c r="L66" s="38"/>
      <c r="M66" s="47"/>
      <c r="N66" s="38"/>
      <c r="O66" s="49"/>
      <c r="P66" s="38"/>
      <c r="Q66" s="109"/>
      <c r="R66" s="110"/>
      <c r="S66" s="38"/>
      <c r="T66" s="38"/>
    </row>
    <row r="67" spans="1:20" s="29" customFormat="1" ht="15.75" thickBot="1" x14ac:dyDescent="0.3">
      <c r="A67" s="27" t="s">
        <v>36</v>
      </c>
      <c r="B67" s="28">
        <v>10</v>
      </c>
      <c r="C67" s="28" t="s">
        <v>16</v>
      </c>
      <c r="D67" s="45">
        <f>D69+D70+D71+D72</f>
        <v>668977</v>
      </c>
      <c r="E67" s="45">
        <f t="shared" ref="E67:K67" si="6">E69+E70+E71+E72</f>
        <v>344347</v>
      </c>
      <c r="F67" s="45">
        <f t="shared" si="6"/>
        <v>312285</v>
      </c>
      <c r="G67" s="45">
        <f t="shared" si="6"/>
        <v>302550</v>
      </c>
      <c r="H67" s="45">
        <f t="shared" si="6"/>
        <v>30793</v>
      </c>
      <c r="I67" s="45">
        <f t="shared" si="6"/>
        <v>30692</v>
      </c>
      <c r="J67" s="45">
        <f t="shared" si="6"/>
        <v>325899</v>
      </c>
      <c r="K67" s="45">
        <f t="shared" si="6"/>
        <v>11105</v>
      </c>
      <c r="L67" s="38"/>
      <c r="M67" s="49"/>
      <c r="N67" s="48"/>
      <c r="O67" s="49"/>
      <c r="P67" s="48"/>
      <c r="Q67" s="109"/>
      <c r="R67" s="110"/>
      <c r="S67" s="48"/>
      <c r="T67" s="48"/>
    </row>
    <row r="68" spans="1:20" s="29" customFormat="1" ht="15.75" thickBot="1" x14ac:dyDescent="0.3">
      <c r="A68" s="27" t="s">
        <v>34</v>
      </c>
      <c r="B68" s="39"/>
      <c r="C68" s="39"/>
      <c r="D68" s="37"/>
      <c r="E68" s="46"/>
      <c r="F68" s="37"/>
      <c r="G68" s="47"/>
      <c r="H68" s="46"/>
      <c r="I68" s="37"/>
      <c r="J68" s="37"/>
      <c r="K68" s="46"/>
      <c r="L68" s="38"/>
      <c r="M68" s="49"/>
      <c r="N68" s="48"/>
      <c r="O68" s="49"/>
      <c r="P68" s="48"/>
      <c r="Q68" s="109"/>
      <c r="R68" s="110"/>
      <c r="S68" s="48"/>
      <c r="T68" s="48"/>
    </row>
    <row r="69" spans="1:20" s="29" customFormat="1" ht="15.75" thickBot="1" x14ac:dyDescent="0.3">
      <c r="A69" s="27" t="s">
        <v>19</v>
      </c>
      <c r="B69" s="39"/>
      <c r="C69" s="28" t="s">
        <v>20</v>
      </c>
      <c r="D69" s="50">
        <f>314794+E69</f>
        <v>325899</v>
      </c>
      <c r="E69" s="47">
        <v>11105</v>
      </c>
      <c r="F69" s="37"/>
      <c r="G69" s="47"/>
      <c r="H69" s="47"/>
      <c r="I69" s="37"/>
      <c r="J69" s="50">
        <f>314794+K69</f>
        <v>325899</v>
      </c>
      <c r="K69" s="47">
        <v>11105</v>
      </c>
      <c r="L69" s="38"/>
      <c r="M69" s="49"/>
      <c r="N69" s="48"/>
      <c r="O69" s="49"/>
      <c r="P69" s="48"/>
      <c r="Q69" s="109"/>
      <c r="R69" s="110"/>
      <c r="S69" s="48"/>
      <c r="T69" s="48"/>
    </row>
    <row r="70" spans="1:20" s="29" customFormat="1" ht="15.75" thickBot="1" x14ac:dyDescent="0.3">
      <c r="A70" s="27" t="s">
        <v>19</v>
      </c>
      <c r="B70" s="40"/>
      <c r="C70" s="28" t="s">
        <v>22</v>
      </c>
      <c r="D70" s="50">
        <v>101</v>
      </c>
      <c r="E70" s="47">
        <v>0</v>
      </c>
      <c r="F70" s="38"/>
      <c r="G70" s="47"/>
      <c r="H70" s="50">
        <v>101</v>
      </c>
      <c r="I70" s="47">
        <v>0</v>
      </c>
      <c r="J70" s="38"/>
      <c r="K70" s="47"/>
      <c r="L70" s="38"/>
      <c r="M70" s="47"/>
      <c r="N70" s="38"/>
      <c r="O70" s="49"/>
      <c r="P70" s="38"/>
      <c r="Q70" s="109"/>
      <c r="R70" s="110"/>
      <c r="S70" s="38"/>
      <c r="T70" s="38"/>
    </row>
    <row r="71" spans="1:20" s="29" customFormat="1" ht="15.75" thickBot="1" x14ac:dyDescent="0.3">
      <c r="A71" s="27" t="s">
        <v>19</v>
      </c>
      <c r="B71" s="40"/>
      <c r="C71" s="28" t="s">
        <v>27</v>
      </c>
      <c r="D71" s="50">
        <v>30692</v>
      </c>
      <c r="E71" s="47">
        <v>30692</v>
      </c>
      <c r="F71" s="38"/>
      <c r="G71" s="47"/>
      <c r="H71" s="50">
        <v>30692</v>
      </c>
      <c r="I71" s="47">
        <v>30692</v>
      </c>
      <c r="J71" s="38"/>
      <c r="K71" s="47"/>
      <c r="L71" s="38"/>
      <c r="M71" s="47"/>
      <c r="N71" s="38"/>
      <c r="O71" s="49"/>
      <c r="P71" s="38"/>
      <c r="Q71" s="109"/>
      <c r="R71" s="110"/>
      <c r="S71" s="38"/>
      <c r="T71" s="38"/>
    </row>
    <row r="72" spans="1:20" s="29" customFormat="1" ht="15.75" thickBot="1" x14ac:dyDescent="0.3">
      <c r="A72" s="27" t="s">
        <v>19</v>
      </c>
      <c r="B72" s="40"/>
      <c r="C72" s="28" t="s">
        <v>86</v>
      </c>
      <c r="D72" s="50">
        <f>9735+E72</f>
        <v>312285</v>
      </c>
      <c r="E72" s="47">
        <v>302550</v>
      </c>
      <c r="F72" s="50">
        <f>9735+G72</f>
        <v>312285</v>
      </c>
      <c r="G72" s="47">
        <v>302550</v>
      </c>
      <c r="H72" s="50"/>
      <c r="I72" s="47"/>
      <c r="J72" s="38"/>
      <c r="K72" s="47"/>
      <c r="L72" s="38"/>
      <c r="M72" s="47"/>
      <c r="N72" s="38"/>
      <c r="O72" s="49"/>
      <c r="P72" s="38"/>
      <c r="Q72" s="109"/>
      <c r="R72" s="110"/>
      <c r="S72" s="38"/>
      <c r="T72" s="38"/>
    </row>
    <row r="73" spans="1:20" s="29" customFormat="1" ht="15.75" thickBot="1" x14ac:dyDescent="0.3">
      <c r="A73" s="27" t="s">
        <v>37</v>
      </c>
      <c r="B73" s="28">
        <v>11</v>
      </c>
      <c r="C73" s="28" t="s">
        <v>16</v>
      </c>
      <c r="D73" s="45">
        <f>D75+D76+D77</f>
        <v>823696</v>
      </c>
      <c r="E73" s="45">
        <f t="shared" ref="E73:K73" si="7">E75+E76+E77</f>
        <v>106539</v>
      </c>
      <c r="F73" s="45"/>
      <c r="G73" s="45"/>
      <c r="H73" s="45">
        <f t="shared" si="7"/>
        <v>51</v>
      </c>
      <c r="I73" s="45">
        <f t="shared" si="7"/>
        <v>0</v>
      </c>
      <c r="J73" s="45">
        <f t="shared" si="7"/>
        <v>823645</v>
      </c>
      <c r="K73" s="45">
        <f t="shared" si="7"/>
        <v>106539</v>
      </c>
      <c r="L73" s="38"/>
      <c r="M73" s="49"/>
      <c r="N73" s="48"/>
      <c r="O73" s="49"/>
      <c r="P73" s="48"/>
      <c r="Q73" s="109"/>
      <c r="R73" s="110"/>
      <c r="S73" s="48"/>
      <c r="T73" s="48"/>
    </row>
    <row r="74" spans="1:20" s="29" customFormat="1" ht="15.75" thickBot="1" x14ac:dyDescent="0.3">
      <c r="A74" s="27" t="s">
        <v>34</v>
      </c>
      <c r="B74" s="39"/>
      <c r="C74" s="39"/>
      <c r="D74" s="37"/>
      <c r="E74" s="47"/>
      <c r="F74" s="37"/>
      <c r="G74" s="47"/>
      <c r="H74" s="47"/>
      <c r="I74" s="37"/>
      <c r="J74" s="37"/>
      <c r="K74" s="47"/>
      <c r="L74" s="48"/>
      <c r="M74" s="49"/>
      <c r="N74" s="48"/>
      <c r="O74" s="49"/>
      <c r="P74" s="48"/>
      <c r="Q74" s="109"/>
      <c r="R74" s="110"/>
      <c r="S74" s="48"/>
      <c r="T74" s="48"/>
    </row>
    <row r="75" spans="1:20" s="29" customFormat="1" ht="15.75" thickBot="1" x14ac:dyDescent="0.3">
      <c r="A75" s="27" t="s">
        <v>19</v>
      </c>
      <c r="B75" s="39"/>
      <c r="C75" s="28" t="s">
        <v>20</v>
      </c>
      <c r="D75" s="50">
        <f>557347+E75</f>
        <v>613243</v>
      </c>
      <c r="E75" s="47">
        <v>55896</v>
      </c>
      <c r="F75" s="37"/>
      <c r="G75" s="47"/>
      <c r="H75" s="47"/>
      <c r="I75" s="37"/>
      <c r="J75" s="50">
        <f>557347+K75</f>
        <v>613243</v>
      </c>
      <c r="K75" s="47">
        <v>55896</v>
      </c>
      <c r="L75" s="38"/>
      <c r="M75" s="49"/>
      <c r="N75" s="38"/>
      <c r="O75" s="49"/>
      <c r="P75" s="38"/>
      <c r="Q75" s="109"/>
      <c r="R75" s="110"/>
      <c r="S75" s="38"/>
      <c r="T75" s="38"/>
    </row>
    <row r="76" spans="1:20" s="29" customFormat="1" ht="15.75" thickBot="1" x14ac:dyDescent="0.3">
      <c r="A76" s="27" t="s">
        <v>19</v>
      </c>
      <c r="B76" s="40"/>
      <c r="C76" s="28" t="s">
        <v>22</v>
      </c>
      <c r="D76" s="50">
        <v>51</v>
      </c>
      <c r="E76" s="47">
        <v>0</v>
      </c>
      <c r="F76" s="38"/>
      <c r="G76" s="47"/>
      <c r="H76" s="50">
        <v>51</v>
      </c>
      <c r="I76" s="47">
        <v>0</v>
      </c>
      <c r="J76" s="38"/>
      <c r="K76" s="47"/>
      <c r="L76" s="38"/>
      <c r="M76" s="47"/>
      <c r="N76" s="38"/>
      <c r="O76" s="49"/>
      <c r="P76" s="38"/>
      <c r="Q76" s="109"/>
      <c r="R76" s="110"/>
      <c r="S76" s="38"/>
      <c r="T76" s="38"/>
    </row>
    <row r="77" spans="1:20" s="29" customFormat="1" ht="15.75" thickBot="1" x14ac:dyDescent="0.3">
      <c r="A77" s="27" t="s">
        <v>19</v>
      </c>
      <c r="B77" s="40"/>
      <c r="C77" s="28" t="s">
        <v>23</v>
      </c>
      <c r="D77" s="50">
        <f>159759+E77</f>
        <v>210402</v>
      </c>
      <c r="E77" s="47">
        <v>50643</v>
      </c>
      <c r="F77" s="38"/>
      <c r="G77" s="47"/>
      <c r="H77" s="38"/>
      <c r="I77" s="47"/>
      <c r="J77" s="50">
        <f>159759+K77</f>
        <v>210402</v>
      </c>
      <c r="K77" s="47">
        <v>50643</v>
      </c>
      <c r="L77" s="38"/>
      <c r="M77" s="47"/>
      <c r="N77" s="38"/>
      <c r="O77" s="49"/>
      <c r="P77" s="38"/>
      <c r="Q77" s="109"/>
      <c r="R77" s="110"/>
      <c r="S77" s="38"/>
      <c r="T77" s="38"/>
    </row>
    <row r="78" spans="1:20" s="29" customFormat="1" ht="15.75" thickBot="1" x14ac:dyDescent="0.3">
      <c r="A78" s="27" t="s">
        <v>38</v>
      </c>
      <c r="B78" s="28">
        <v>12</v>
      </c>
      <c r="C78" s="28" t="s">
        <v>16</v>
      </c>
      <c r="D78" s="45">
        <f>165244+E78</f>
        <v>171627</v>
      </c>
      <c r="E78" s="46">
        <v>6383</v>
      </c>
      <c r="F78" s="45"/>
      <c r="G78" s="45"/>
      <c r="H78" s="45"/>
      <c r="I78" s="45"/>
      <c r="J78" s="45">
        <f>165244+K78</f>
        <v>171627</v>
      </c>
      <c r="K78" s="46">
        <v>6383</v>
      </c>
      <c r="L78" s="38"/>
      <c r="M78" s="49"/>
      <c r="N78" s="48"/>
      <c r="O78" s="49"/>
      <c r="P78" s="48"/>
      <c r="Q78" s="109"/>
      <c r="R78" s="110"/>
      <c r="S78" s="48"/>
      <c r="T78" s="48"/>
    </row>
    <row r="79" spans="1:20" s="29" customFormat="1" ht="15.75" thickBot="1" x14ac:dyDescent="0.3">
      <c r="A79" s="27" t="s">
        <v>34</v>
      </c>
      <c r="B79" s="40"/>
      <c r="C79" s="40"/>
      <c r="D79" s="38"/>
      <c r="E79" s="47"/>
      <c r="F79" s="38"/>
      <c r="G79" s="47"/>
      <c r="H79" s="47"/>
      <c r="I79" s="38"/>
      <c r="J79" s="38"/>
      <c r="K79" s="47"/>
      <c r="L79" s="48"/>
      <c r="M79" s="49"/>
      <c r="N79" s="48"/>
      <c r="O79" s="49"/>
      <c r="P79" s="48"/>
      <c r="Q79" s="109"/>
      <c r="R79" s="110"/>
      <c r="S79" s="48"/>
      <c r="T79" s="48"/>
    </row>
    <row r="80" spans="1:20" s="29" customFormat="1" ht="15.75" thickBot="1" x14ac:dyDescent="0.3">
      <c r="A80" s="27" t="s">
        <v>19</v>
      </c>
      <c r="B80" s="40"/>
      <c r="C80" s="28" t="s">
        <v>20</v>
      </c>
      <c r="D80" s="50">
        <f>165244+E80</f>
        <v>171627</v>
      </c>
      <c r="E80" s="47">
        <v>6383</v>
      </c>
      <c r="F80" s="38"/>
      <c r="G80" s="47"/>
      <c r="H80" s="47"/>
      <c r="I80" s="38"/>
      <c r="J80" s="50">
        <f>165244+K80</f>
        <v>171627</v>
      </c>
      <c r="K80" s="47">
        <v>6383</v>
      </c>
      <c r="L80" s="38"/>
      <c r="M80" s="49"/>
      <c r="N80" s="38"/>
      <c r="O80" s="49"/>
      <c r="P80" s="38"/>
      <c r="Q80" s="109"/>
      <c r="R80" s="110"/>
      <c r="S80" s="38"/>
      <c r="T80" s="38"/>
    </row>
    <row r="81" spans="1:20" s="29" customFormat="1" ht="15.75" thickBot="1" x14ac:dyDescent="0.3">
      <c r="A81" s="27" t="s">
        <v>39</v>
      </c>
      <c r="B81" s="28">
        <v>13</v>
      </c>
      <c r="C81" s="28" t="s">
        <v>16</v>
      </c>
      <c r="D81" s="45">
        <f>D83+D84</f>
        <v>237138</v>
      </c>
      <c r="E81" s="45">
        <f t="shared" ref="E81:K81" si="8">E83+E84</f>
        <v>68367</v>
      </c>
      <c r="F81" s="45"/>
      <c r="G81" s="45"/>
      <c r="H81" s="45"/>
      <c r="I81" s="45"/>
      <c r="J81" s="45">
        <f t="shared" si="8"/>
        <v>237138</v>
      </c>
      <c r="K81" s="45">
        <f t="shared" si="8"/>
        <v>68367</v>
      </c>
      <c r="L81" s="38"/>
      <c r="M81" s="49"/>
      <c r="N81" s="48"/>
      <c r="O81" s="49"/>
      <c r="P81" s="48"/>
      <c r="Q81" s="109"/>
      <c r="R81" s="110"/>
      <c r="S81" s="48"/>
      <c r="T81" s="48"/>
    </row>
    <row r="82" spans="1:20" s="29" customFormat="1" ht="15.75" thickBot="1" x14ac:dyDescent="0.3">
      <c r="A82" s="27" t="s">
        <v>34</v>
      </c>
      <c r="B82" s="39"/>
      <c r="C82" s="39"/>
      <c r="D82" s="37"/>
      <c r="E82" s="46"/>
      <c r="F82" s="37"/>
      <c r="G82" s="47"/>
      <c r="H82" s="46"/>
      <c r="I82" s="37"/>
      <c r="J82" s="37"/>
      <c r="K82" s="46"/>
      <c r="L82" s="38"/>
      <c r="M82" s="49"/>
      <c r="N82" s="48"/>
      <c r="O82" s="49"/>
      <c r="P82" s="48"/>
      <c r="Q82" s="109"/>
      <c r="R82" s="110"/>
      <c r="S82" s="48"/>
      <c r="T82" s="48"/>
    </row>
    <row r="83" spans="1:20" s="29" customFormat="1" ht="15.75" thickBot="1" x14ac:dyDescent="0.3">
      <c r="A83" s="27" t="s">
        <v>19</v>
      </c>
      <c r="B83" s="39"/>
      <c r="C83" s="28" t="s">
        <v>20</v>
      </c>
      <c r="D83" s="50">
        <f>161571+E83</f>
        <v>228138</v>
      </c>
      <c r="E83" s="47">
        <v>66567</v>
      </c>
      <c r="F83" s="37"/>
      <c r="G83" s="47"/>
      <c r="H83" s="47"/>
      <c r="I83" s="37"/>
      <c r="J83" s="50">
        <f>161571+K83</f>
        <v>228138</v>
      </c>
      <c r="K83" s="47">
        <v>66567</v>
      </c>
      <c r="L83" s="38"/>
      <c r="M83" s="49"/>
      <c r="N83" s="48"/>
      <c r="O83" s="49"/>
      <c r="P83" s="48"/>
      <c r="Q83" s="109"/>
      <c r="R83" s="110"/>
      <c r="S83" s="48"/>
      <c r="T83" s="48"/>
    </row>
    <row r="84" spans="1:20" s="29" customFormat="1" ht="15.75" thickBot="1" x14ac:dyDescent="0.3">
      <c r="A84" s="27" t="s">
        <v>19</v>
      </c>
      <c r="B84" s="39"/>
      <c r="C84" s="28" t="s">
        <v>29</v>
      </c>
      <c r="D84" s="50">
        <f>7200+E84</f>
        <v>9000</v>
      </c>
      <c r="E84" s="47">
        <v>1800</v>
      </c>
      <c r="F84" s="37"/>
      <c r="G84" s="47"/>
      <c r="H84" s="47"/>
      <c r="I84" s="37"/>
      <c r="J84" s="50">
        <f>7200+K84</f>
        <v>9000</v>
      </c>
      <c r="K84" s="47">
        <v>1800</v>
      </c>
      <c r="L84" s="38"/>
      <c r="M84" s="49"/>
      <c r="N84" s="48"/>
      <c r="O84" s="49"/>
      <c r="P84" s="48"/>
      <c r="Q84" s="109"/>
      <c r="R84" s="110"/>
      <c r="S84" s="48"/>
      <c r="T84" s="48"/>
    </row>
    <row r="85" spans="1:20" s="29" customFormat="1" ht="15.75" thickBot="1" x14ac:dyDescent="0.3">
      <c r="A85" s="27" t="s">
        <v>40</v>
      </c>
      <c r="B85" s="28">
        <v>14</v>
      </c>
      <c r="C85" s="28" t="s">
        <v>16</v>
      </c>
      <c r="D85" s="45">
        <f>D87+D88+D89</f>
        <v>122133</v>
      </c>
      <c r="E85" s="45">
        <f t="shared" ref="E85:K85" si="9">E87+E88+E89</f>
        <v>82360</v>
      </c>
      <c r="F85" s="45"/>
      <c r="G85" s="45"/>
      <c r="H85" s="45">
        <f t="shared" si="9"/>
        <v>19141</v>
      </c>
      <c r="I85" s="45">
        <f t="shared" si="9"/>
        <v>19141</v>
      </c>
      <c r="J85" s="45">
        <f t="shared" si="9"/>
        <v>102992</v>
      </c>
      <c r="K85" s="45">
        <f t="shared" si="9"/>
        <v>63219</v>
      </c>
      <c r="L85" s="38"/>
      <c r="M85" s="49"/>
      <c r="N85" s="48"/>
      <c r="O85" s="49"/>
      <c r="P85" s="48"/>
      <c r="Q85" s="109"/>
      <c r="R85" s="110"/>
      <c r="S85" s="48"/>
      <c r="T85" s="48"/>
    </row>
    <row r="86" spans="1:20" s="29" customFormat="1" ht="15.75" thickBot="1" x14ac:dyDescent="0.3">
      <c r="A86" s="27" t="s">
        <v>34</v>
      </c>
      <c r="B86" s="39"/>
      <c r="C86" s="39"/>
      <c r="D86" s="37"/>
      <c r="E86" s="46"/>
      <c r="F86" s="37"/>
      <c r="G86" s="47"/>
      <c r="H86" s="46"/>
      <c r="I86" s="37"/>
      <c r="J86" s="37"/>
      <c r="K86" s="46"/>
      <c r="L86" s="38"/>
      <c r="M86" s="49"/>
      <c r="N86" s="48"/>
      <c r="O86" s="49"/>
      <c r="P86" s="48"/>
      <c r="Q86" s="109"/>
      <c r="R86" s="110"/>
      <c r="S86" s="48"/>
      <c r="T86" s="48"/>
    </row>
    <row r="87" spans="1:20" s="29" customFormat="1" ht="15.75" thickBot="1" x14ac:dyDescent="0.3">
      <c r="A87" s="27" t="s">
        <v>19</v>
      </c>
      <c r="B87" s="39"/>
      <c r="C87" s="28" t="s">
        <v>20</v>
      </c>
      <c r="D87" s="50">
        <f>39773+E87</f>
        <v>102992</v>
      </c>
      <c r="E87" s="47">
        <v>63219</v>
      </c>
      <c r="F87" s="37"/>
      <c r="G87" s="47"/>
      <c r="H87" s="47"/>
      <c r="I87" s="37"/>
      <c r="J87" s="50">
        <f>39773+K87</f>
        <v>102992</v>
      </c>
      <c r="K87" s="47">
        <v>63219</v>
      </c>
      <c r="L87" s="38"/>
      <c r="M87" s="49"/>
      <c r="N87" s="48"/>
      <c r="O87" s="49"/>
      <c r="P87" s="48"/>
      <c r="Q87" s="109"/>
      <c r="R87" s="110"/>
      <c r="S87" s="48"/>
      <c r="T87" s="48"/>
    </row>
    <row r="88" spans="1:20" s="29" customFormat="1" ht="15.75" thickBot="1" x14ac:dyDescent="0.3">
      <c r="A88" s="27" t="s">
        <v>19</v>
      </c>
      <c r="B88" s="39"/>
      <c r="C88" s="28" t="s">
        <v>27</v>
      </c>
      <c r="D88" s="50">
        <v>11732</v>
      </c>
      <c r="E88" s="47">
        <v>11732</v>
      </c>
      <c r="F88" s="37"/>
      <c r="G88" s="47"/>
      <c r="H88" s="50">
        <v>11732</v>
      </c>
      <c r="I88" s="47">
        <v>11732</v>
      </c>
      <c r="J88" s="50"/>
      <c r="K88" s="47"/>
      <c r="L88" s="38"/>
      <c r="M88" s="49"/>
      <c r="N88" s="48"/>
      <c r="O88" s="49"/>
      <c r="P88" s="48"/>
      <c r="Q88" s="109"/>
      <c r="R88" s="110"/>
      <c r="S88" s="48"/>
      <c r="T88" s="48"/>
    </row>
    <row r="89" spans="1:20" s="29" customFormat="1" ht="15.75" thickBot="1" x14ac:dyDescent="0.3">
      <c r="A89" s="27" t="s">
        <v>19</v>
      </c>
      <c r="B89" s="39"/>
      <c r="C89" s="28" t="s">
        <v>101</v>
      </c>
      <c r="D89" s="50">
        <v>7409</v>
      </c>
      <c r="E89" s="47">
        <v>7409</v>
      </c>
      <c r="F89" s="37"/>
      <c r="G89" s="47"/>
      <c r="H89" s="50">
        <v>7409</v>
      </c>
      <c r="I89" s="47">
        <v>7409</v>
      </c>
      <c r="J89" s="50"/>
      <c r="K89" s="47"/>
      <c r="L89" s="38"/>
      <c r="M89" s="49"/>
      <c r="N89" s="48"/>
      <c r="O89" s="49"/>
      <c r="P89" s="48"/>
      <c r="Q89" s="109"/>
      <c r="R89" s="110"/>
      <c r="S89" s="48"/>
      <c r="T89" s="48"/>
    </row>
    <row r="90" spans="1:20" s="29" customFormat="1" ht="15.75" thickBot="1" x14ac:dyDescent="0.3">
      <c r="A90" s="27" t="s">
        <v>41</v>
      </c>
      <c r="B90" s="28">
        <v>15</v>
      </c>
      <c r="C90" s="28" t="s">
        <v>16</v>
      </c>
      <c r="D90" s="45">
        <f>D92+D93</f>
        <v>314122</v>
      </c>
      <c r="E90" s="45">
        <f t="shared" ref="E90:K90" si="10">E92+E93</f>
        <v>111358</v>
      </c>
      <c r="F90" s="45"/>
      <c r="G90" s="45"/>
      <c r="H90" s="45">
        <f t="shared" si="10"/>
        <v>91643</v>
      </c>
      <c r="I90" s="45">
        <f t="shared" si="10"/>
        <v>91643</v>
      </c>
      <c r="J90" s="45">
        <f t="shared" si="10"/>
        <v>222479</v>
      </c>
      <c r="K90" s="45">
        <f t="shared" si="10"/>
        <v>19715</v>
      </c>
      <c r="L90" s="38"/>
      <c r="M90" s="49"/>
      <c r="N90" s="48"/>
      <c r="O90" s="49"/>
      <c r="P90" s="48"/>
      <c r="Q90" s="109"/>
      <c r="R90" s="110"/>
      <c r="S90" s="48"/>
      <c r="T90" s="48"/>
    </row>
    <row r="91" spans="1:20" s="29" customFormat="1" ht="15.75" thickBot="1" x14ac:dyDescent="0.3">
      <c r="A91" s="27" t="s">
        <v>34</v>
      </c>
      <c r="B91" s="39"/>
      <c r="C91" s="39"/>
      <c r="D91" s="37"/>
      <c r="E91" s="46"/>
      <c r="F91" s="37"/>
      <c r="G91" s="47"/>
      <c r="H91" s="46"/>
      <c r="I91" s="37"/>
      <c r="J91" s="37"/>
      <c r="K91" s="46"/>
      <c r="L91" s="38"/>
      <c r="M91" s="49"/>
      <c r="N91" s="48"/>
      <c r="O91" s="49"/>
      <c r="P91" s="48"/>
      <c r="Q91" s="109"/>
      <c r="R91" s="110"/>
      <c r="S91" s="48"/>
      <c r="T91" s="48"/>
    </row>
    <row r="92" spans="1:20" s="29" customFormat="1" ht="15.75" thickBot="1" x14ac:dyDescent="0.3">
      <c r="A92" s="27" t="s">
        <v>19</v>
      </c>
      <c r="B92" s="39"/>
      <c r="C92" s="28" t="s">
        <v>20</v>
      </c>
      <c r="D92" s="50">
        <f>202764+E92</f>
        <v>222479</v>
      </c>
      <c r="E92" s="47">
        <v>19715</v>
      </c>
      <c r="F92" s="37"/>
      <c r="G92" s="47"/>
      <c r="H92" s="47"/>
      <c r="I92" s="37"/>
      <c r="J92" s="50">
        <f>202764+K92</f>
        <v>222479</v>
      </c>
      <c r="K92" s="47">
        <v>19715</v>
      </c>
      <c r="L92" s="38"/>
      <c r="M92" s="49"/>
      <c r="N92" s="48"/>
      <c r="O92" s="49"/>
      <c r="P92" s="48"/>
      <c r="Q92" s="109"/>
      <c r="R92" s="110"/>
      <c r="S92" s="48"/>
      <c r="T92" s="48"/>
    </row>
    <row r="93" spans="1:20" s="29" customFormat="1" ht="15.75" thickBot="1" x14ac:dyDescent="0.3">
      <c r="A93" s="27" t="s">
        <v>19</v>
      </c>
      <c r="B93" s="39"/>
      <c r="C93" s="28" t="s">
        <v>22</v>
      </c>
      <c r="D93" s="50">
        <v>91643</v>
      </c>
      <c r="E93" s="47">
        <v>91643</v>
      </c>
      <c r="F93" s="37"/>
      <c r="G93" s="47"/>
      <c r="H93" s="50">
        <v>91643</v>
      </c>
      <c r="I93" s="47">
        <v>91643</v>
      </c>
      <c r="J93" s="50"/>
      <c r="K93" s="47"/>
      <c r="L93" s="38"/>
      <c r="M93" s="49"/>
      <c r="N93" s="48"/>
      <c r="O93" s="49"/>
      <c r="P93" s="48"/>
      <c r="Q93" s="109"/>
      <c r="R93" s="110"/>
      <c r="S93" s="48"/>
      <c r="T93" s="48"/>
    </row>
    <row r="94" spans="1:20" s="29" customFormat="1" ht="15.75" thickBot="1" x14ac:dyDescent="0.3">
      <c r="A94" s="27" t="s">
        <v>87</v>
      </c>
      <c r="B94" s="28">
        <v>16</v>
      </c>
      <c r="C94" s="28" t="s">
        <v>16</v>
      </c>
      <c r="D94" s="45">
        <f>D96+D97+D98+D99+D100</f>
        <v>351169</v>
      </c>
      <c r="E94" s="45">
        <f t="shared" ref="E94:K94" si="11">E96+E97+E98+E99+E100</f>
        <v>210466</v>
      </c>
      <c r="F94" s="45">
        <f t="shared" si="11"/>
        <v>241926</v>
      </c>
      <c r="G94" s="45">
        <f t="shared" si="11"/>
        <v>106828</v>
      </c>
      <c r="H94" s="45">
        <f t="shared" si="11"/>
        <v>30629</v>
      </c>
      <c r="I94" s="45">
        <f t="shared" si="11"/>
        <v>30629</v>
      </c>
      <c r="J94" s="45">
        <f t="shared" si="11"/>
        <v>78614</v>
      </c>
      <c r="K94" s="45">
        <f t="shared" si="11"/>
        <v>73009</v>
      </c>
      <c r="L94" s="38"/>
      <c r="M94" s="49"/>
      <c r="N94" s="48"/>
      <c r="O94" s="49"/>
      <c r="P94" s="48"/>
      <c r="Q94" s="109"/>
      <c r="R94" s="110"/>
      <c r="S94" s="48"/>
      <c r="T94" s="48"/>
    </row>
    <row r="95" spans="1:20" s="29" customFormat="1" ht="15.75" thickBot="1" x14ac:dyDescent="0.3">
      <c r="A95" s="27" t="s">
        <v>34</v>
      </c>
      <c r="B95" s="39"/>
      <c r="C95" s="39"/>
      <c r="D95" s="37"/>
      <c r="E95" s="46"/>
      <c r="F95" s="37"/>
      <c r="G95" s="47"/>
      <c r="H95" s="46"/>
      <c r="I95" s="37"/>
      <c r="J95" s="37"/>
      <c r="K95" s="46"/>
      <c r="L95" s="38"/>
      <c r="M95" s="49"/>
      <c r="N95" s="48"/>
      <c r="O95" s="49"/>
      <c r="P95" s="48"/>
      <c r="Q95" s="109"/>
      <c r="R95" s="110"/>
      <c r="S95" s="48"/>
      <c r="T95" s="48"/>
    </row>
    <row r="96" spans="1:20" s="29" customFormat="1" ht="15.75" thickBot="1" x14ac:dyDescent="0.3">
      <c r="A96" s="27" t="s">
        <v>19</v>
      </c>
      <c r="B96" s="39"/>
      <c r="C96" s="28" t="s">
        <v>20</v>
      </c>
      <c r="D96" s="50">
        <f>5+E96</f>
        <v>64282</v>
      </c>
      <c r="E96" s="47">
        <v>64277</v>
      </c>
      <c r="F96" s="37"/>
      <c r="G96" s="47"/>
      <c r="H96" s="47"/>
      <c r="I96" s="37"/>
      <c r="J96" s="50">
        <f>5+K96</f>
        <v>64282</v>
      </c>
      <c r="K96" s="47">
        <v>64277</v>
      </c>
      <c r="L96" s="38"/>
      <c r="M96" s="49"/>
      <c r="N96" s="48"/>
      <c r="O96" s="49"/>
      <c r="P96" s="48"/>
      <c r="Q96" s="109"/>
      <c r="R96" s="110"/>
      <c r="S96" s="48"/>
      <c r="T96" s="48"/>
    </row>
    <row r="97" spans="1:20" s="29" customFormat="1" ht="15.75" thickBot="1" x14ac:dyDescent="0.3">
      <c r="A97" s="27" t="s">
        <v>19</v>
      </c>
      <c r="B97" s="39"/>
      <c r="C97" s="28" t="s">
        <v>22</v>
      </c>
      <c r="D97" s="50">
        <v>30629</v>
      </c>
      <c r="E97" s="47">
        <v>30629</v>
      </c>
      <c r="F97" s="37"/>
      <c r="G97" s="47"/>
      <c r="H97" s="50">
        <v>30629</v>
      </c>
      <c r="I97" s="47">
        <v>30629</v>
      </c>
      <c r="J97" s="50"/>
      <c r="K97" s="47"/>
      <c r="L97" s="38"/>
      <c r="M97" s="49"/>
      <c r="N97" s="48"/>
      <c r="O97" s="49"/>
      <c r="P97" s="48"/>
      <c r="Q97" s="109"/>
      <c r="R97" s="110"/>
      <c r="S97" s="48"/>
      <c r="T97" s="48"/>
    </row>
    <row r="98" spans="1:20" s="29" customFormat="1" ht="15.75" thickBot="1" x14ac:dyDescent="0.3">
      <c r="A98" s="27" t="s">
        <v>19</v>
      </c>
      <c r="B98" s="39"/>
      <c r="C98" s="28" t="s">
        <v>29</v>
      </c>
      <c r="D98" s="50">
        <f>5600+E98</f>
        <v>7000</v>
      </c>
      <c r="E98" s="47">
        <v>1400</v>
      </c>
      <c r="F98" s="37"/>
      <c r="G98" s="47"/>
      <c r="H98" s="47"/>
      <c r="I98" s="37"/>
      <c r="J98" s="50">
        <f>5600+K98</f>
        <v>7000</v>
      </c>
      <c r="K98" s="47">
        <v>1400</v>
      </c>
      <c r="L98" s="38"/>
      <c r="M98" s="49"/>
      <c r="N98" s="48"/>
      <c r="O98" s="49"/>
      <c r="P98" s="48"/>
      <c r="Q98" s="109"/>
      <c r="R98" s="110"/>
      <c r="S98" s="48"/>
      <c r="T98" s="48"/>
    </row>
    <row r="99" spans="1:20" s="29" customFormat="1" ht="15.75" thickBot="1" x14ac:dyDescent="0.3">
      <c r="A99" s="27" t="s">
        <v>19</v>
      </c>
      <c r="B99" s="40"/>
      <c r="C99" s="28" t="s">
        <v>86</v>
      </c>
      <c r="D99" s="50">
        <f>135098+E99</f>
        <v>241926</v>
      </c>
      <c r="E99" s="47">
        <v>106828</v>
      </c>
      <c r="F99" s="50">
        <f>135098+G99</f>
        <v>241926</v>
      </c>
      <c r="G99" s="47">
        <v>106828</v>
      </c>
      <c r="H99" s="50"/>
      <c r="I99" s="47"/>
      <c r="J99" s="38"/>
      <c r="K99" s="47"/>
      <c r="L99" s="38"/>
      <c r="M99" s="47"/>
      <c r="N99" s="38"/>
      <c r="O99" s="49"/>
      <c r="P99" s="38"/>
      <c r="Q99" s="109"/>
      <c r="R99" s="110"/>
      <c r="S99" s="38"/>
      <c r="T99" s="38"/>
    </row>
    <row r="100" spans="1:20" s="29" customFormat="1" ht="15.75" thickBot="1" x14ac:dyDescent="0.3">
      <c r="A100" s="27" t="s">
        <v>19</v>
      </c>
      <c r="B100" s="40"/>
      <c r="C100" s="28" t="s">
        <v>100</v>
      </c>
      <c r="D100" s="50">
        <v>7332</v>
      </c>
      <c r="E100" s="47">
        <v>7332</v>
      </c>
      <c r="F100" s="50"/>
      <c r="G100" s="47"/>
      <c r="H100" s="50"/>
      <c r="I100" s="47"/>
      <c r="J100" s="50">
        <v>7332</v>
      </c>
      <c r="K100" s="47">
        <v>7332</v>
      </c>
      <c r="L100" s="38"/>
      <c r="M100" s="47"/>
      <c r="N100" s="38"/>
      <c r="O100" s="49"/>
      <c r="P100" s="38"/>
      <c r="Q100" s="109"/>
      <c r="R100" s="110"/>
      <c r="S100" s="38"/>
      <c r="T100" s="38"/>
    </row>
    <row r="101" spans="1:20" s="29" customFormat="1" ht="15.75" thickBot="1" x14ac:dyDescent="0.3">
      <c r="A101" s="27" t="s">
        <v>88</v>
      </c>
      <c r="B101" s="28">
        <v>17</v>
      </c>
      <c r="C101" s="28" t="s">
        <v>16</v>
      </c>
      <c r="D101" s="45">
        <f>11120+E101</f>
        <v>13900</v>
      </c>
      <c r="E101" s="45">
        <v>2780</v>
      </c>
      <c r="F101" s="45"/>
      <c r="G101" s="45"/>
      <c r="H101" s="45"/>
      <c r="I101" s="45"/>
      <c r="J101" s="45">
        <f>11120+K101</f>
        <v>13900</v>
      </c>
      <c r="K101" s="45">
        <v>2780</v>
      </c>
      <c r="L101" s="38"/>
      <c r="M101" s="49"/>
      <c r="N101" s="48"/>
      <c r="O101" s="49"/>
      <c r="P101" s="48"/>
      <c r="Q101" s="109"/>
      <c r="R101" s="110"/>
      <c r="S101" s="48"/>
      <c r="T101" s="48"/>
    </row>
    <row r="102" spans="1:20" s="29" customFormat="1" ht="15.75" thickBot="1" x14ac:dyDescent="0.3">
      <c r="A102" s="27" t="s">
        <v>34</v>
      </c>
      <c r="B102" s="39"/>
      <c r="C102" s="39"/>
      <c r="D102" s="37"/>
      <c r="E102" s="46"/>
      <c r="F102" s="37"/>
      <c r="G102" s="47"/>
      <c r="H102" s="46"/>
      <c r="I102" s="37"/>
      <c r="J102" s="37"/>
      <c r="K102" s="46"/>
      <c r="L102" s="38"/>
      <c r="M102" s="49"/>
      <c r="N102" s="48"/>
      <c r="O102" s="49"/>
      <c r="P102" s="48"/>
      <c r="Q102" s="109"/>
      <c r="R102" s="110"/>
      <c r="S102" s="48"/>
      <c r="T102" s="48"/>
    </row>
    <row r="103" spans="1:20" s="29" customFormat="1" ht="15.75" thickBot="1" x14ac:dyDescent="0.3">
      <c r="A103" s="27" t="s">
        <v>19</v>
      </c>
      <c r="B103" s="39"/>
      <c r="C103" s="28" t="s">
        <v>20</v>
      </c>
      <c r="D103" s="50">
        <f>11120+E103</f>
        <v>13900</v>
      </c>
      <c r="E103" s="50">
        <v>2780</v>
      </c>
      <c r="F103" s="37"/>
      <c r="G103" s="47"/>
      <c r="H103" s="47"/>
      <c r="I103" s="37"/>
      <c r="J103" s="50">
        <f>11120+K103</f>
        <v>13900</v>
      </c>
      <c r="K103" s="50">
        <v>2780</v>
      </c>
      <c r="L103" s="38"/>
      <c r="M103" s="49"/>
      <c r="N103" s="48"/>
      <c r="O103" s="49"/>
      <c r="P103" s="48"/>
      <c r="Q103" s="109"/>
      <c r="R103" s="110"/>
      <c r="S103" s="48"/>
      <c r="T103" s="48"/>
    </row>
    <row r="104" spans="1:20" s="29" customFormat="1" ht="15.75" thickBot="1" x14ac:dyDescent="0.3">
      <c r="A104" s="27" t="s">
        <v>89</v>
      </c>
      <c r="B104" s="28">
        <v>18</v>
      </c>
      <c r="C104" s="28" t="s">
        <v>16</v>
      </c>
      <c r="D104" s="45">
        <f>D106+D107+D108+D109+D110</f>
        <v>245762</v>
      </c>
      <c r="E104" s="45">
        <f t="shared" ref="E104:K104" si="12">E106+E107+E108+E109+E110</f>
        <v>154663</v>
      </c>
      <c r="F104" s="45">
        <f t="shared" si="12"/>
        <v>91099</v>
      </c>
      <c r="G104" s="45">
        <f t="shared" si="12"/>
        <v>0</v>
      </c>
      <c r="H104" s="45">
        <f t="shared" si="12"/>
        <v>31292</v>
      </c>
      <c r="I104" s="45">
        <f t="shared" si="12"/>
        <v>31292</v>
      </c>
      <c r="J104" s="45">
        <f t="shared" si="12"/>
        <v>123371</v>
      </c>
      <c r="K104" s="45">
        <f t="shared" si="12"/>
        <v>123371</v>
      </c>
      <c r="L104" s="38"/>
      <c r="M104" s="49"/>
      <c r="N104" s="48"/>
      <c r="O104" s="49"/>
      <c r="P104" s="48"/>
      <c r="Q104" s="109"/>
      <c r="R104" s="110"/>
      <c r="S104" s="48"/>
      <c r="T104" s="48"/>
    </row>
    <row r="105" spans="1:20" s="29" customFormat="1" ht="15.75" thickBot="1" x14ac:dyDescent="0.3">
      <c r="A105" s="27" t="s">
        <v>34</v>
      </c>
      <c r="B105" s="39"/>
      <c r="C105" s="39"/>
      <c r="D105" s="37"/>
      <c r="E105" s="46"/>
      <c r="F105" s="37"/>
      <c r="G105" s="47"/>
      <c r="H105" s="46"/>
      <c r="I105" s="37"/>
      <c r="J105" s="37"/>
      <c r="K105" s="46"/>
      <c r="L105" s="38"/>
      <c r="M105" s="49"/>
      <c r="N105" s="48"/>
      <c r="O105" s="49"/>
      <c r="P105" s="48"/>
      <c r="Q105" s="109"/>
      <c r="R105" s="110"/>
      <c r="S105" s="48"/>
      <c r="T105" s="48"/>
    </row>
    <row r="106" spans="1:20" s="29" customFormat="1" ht="15.75" thickBot="1" x14ac:dyDescent="0.3">
      <c r="A106" s="27" t="s">
        <v>19</v>
      </c>
      <c r="B106" s="39"/>
      <c r="C106" s="28" t="s">
        <v>20</v>
      </c>
      <c r="D106" s="50">
        <v>120000</v>
      </c>
      <c r="E106" s="50">
        <v>120000</v>
      </c>
      <c r="F106" s="50"/>
      <c r="G106" s="50"/>
      <c r="H106" s="47"/>
      <c r="I106" s="37"/>
      <c r="J106" s="50">
        <v>120000</v>
      </c>
      <c r="K106" s="50">
        <v>120000</v>
      </c>
      <c r="L106" s="38"/>
      <c r="M106" s="49"/>
      <c r="N106" s="48"/>
      <c r="O106" s="49"/>
      <c r="P106" s="48"/>
      <c r="Q106" s="109"/>
      <c r="R106" s="110"/>
      <c r="S106" s="48"/>
      <c r="T106" s="48"/>
    </row>
    <row r="107" spans="1:20" s="29" customFormat="1" ht="15.75" thickBot="1" x14ac:dyDescent="0.3">
      <c r="A107" s="27" t="s">
        <v>19</v>
      </c>
      <c r="B107" s="39"/>
      <c r="C107" s="28" t="s">
        <v>22</v>
      </c>
      <c r="D107" s="50">
        <v>20051</v>
      </c>
      <c r="E107" s="50">
        <v>20051</v>
      </c>
      <c r="F107" s="50"/>
      <c r="G107" s="50"/>
      <c r="H107" s="50">
        <v>20051</v>
      </c>
      <c r="I107" s="50">
        <v>20051</v>
      </c>
      <c r="J107" s="50"/>
      <c r="K107" s="47"/>
      <c r="L107" s="38"/>
      <c r="M107" s="49"/>
      <c r="N107" s="48"/>
      <c r="O107" s="49"/>
      <c r="P107" s="48"/>
      <c r="Q107" s="109"/>
      <c r="R107" s="110"/>
      <c r="S107" s="48"/>
      <c r="T107" s="48"/>
    </row>
    <row r="108" spans="1:20" s="29" customFormat="1" ht="15.75" thickBot="1" x14ac:dyDescent="0.3">
      <c r="A108" s="27" t="s">
        <v>19</v>
      </c>
      <c r="B108" s="39"/>
      <c r="C108" s="28" t="s">
        <v>102</v>
      </c>
      <c r="D108" s="50">
        <v>11241</v>
      </c>
      <c r="E108" s="50">
        <v>11241</v>
      </c>
      <c r="F108" s="50"/>
      <c r="G108" s="50"/>
      <c r="H108" s="50">
        <v>11241</v>
      </c>
      <c r="I108" s="50">
        <v>11241</v>
      </c>
      <c r="J108" s="50"/>
      <c r="K108" s="47"/>
      <c r="L108" s="38"/>
      <c r="M108" s="49"/>
      <c r="N108" s="48"/>
      <c r="O108" s="49"/>
      <c r="P108" s="48"/>
      <c r="Q108" s="109"/>
      <c r="R108" s="110"/>
      <c r="S108" s="48"/>
      <c r="T108" s="48"/>
    </row>
    <row r="109" spans="1:20" s="29" customFormat="1" ht="15.75" thickBot="1" x14ac:dyDescent="0.3">
      <c r="A109" s="27" t="s">
        <v>19</v>
      </c>
      <c r="B109" s="39"/>
      <c r="C109" s="28" t="s">
        <v>100</v>
      </c>
      <c r="D109" s="50">
        <v>3371</v>
      </c>
      <c r="E109" s="50">
        <v>3371</v>
      </c>
      <c r="F109" s="50"/>
      <c r="G109" s="50"/>
      <c r="H109" s="47"/>
      <c r="I109" s="37"/>
      <c r="J109" s="50">
        <v>3371</v>
      </c>
      <c r="K109" s="50">
        <v>3371</v>
      </c>
      <c r="L109" s="38"/>
      <c r="M109" s="49"/>
      <c r="N109" s="48"/>
      <c r="O109" s="49"/>
      <c r="P109" s="48"/>
      <c r="Q109" s="109"/>
      <c r="R109" s="110"/>
      <c r="S109" s="48"/>
      <c r="T109" s="48"/>
    </row>
    <row r="110" spans="1:20" s="29" customFormat="1" ht="15.75" thickBot="1" x14ac:dyDescent="0.3">
      <c r="A110" s="27" t="s">
        <v>19</v>
      </c>
      <c r="B110" s="39"/>
      <c r="C110" s="28" t="s">
        <v>86</v>
      </c>
      <c r="D110" s="50">
        <v>91099</v>
      </c>
      <c r="E110" s="50">
        <v>0</v>
      </c>
      <c r="F110" s="50">
        <v>91099</v>
      </c>
      <c r="G110" s="50">
        <v>0</v>
      </c>
      <c r="H110" s="47"/>
      <c r="I110" s="37"/>
      <c r="J110" s="50"/>
      <c r="K110" s="50"/>
      <c r="L110" s="38"/>
      <c r="M110" s="49"/>
      <c r="N110" s="48"/>
      <c r="O110" s="49"/>
      <c r="P110" s="48"/>
      <c r="Q110" s="109"/>
      <c r="R110" s="110"/>
      <c r="S110" s="48"/>
      <c r="T110" s="48"/>
    </row>
    <row r="111" spans="1:20" s="29" customFormat="1" ht="15.75" thickBot="1" x14ac:dyDescent="0.3">
      <c r="A111" s="27" t="s">
        <v>103</v>
      </c>
      <c r="B111" s="28">
        <v>19</v>
      </c>
      <c r="C111" s="28" t="s">
        <v>16</v>
      </c>
      <c r="D111" s="45">
        <v>5989</v>
      </c>
      <c r="E111" s="45">
        <v>5989</v>
      </c>
      <c r="F111" s="45"/>
      <c r="G111" s="45"/>
      <c r="H111" s="45">
        <v>5989</v>
      </c>
      <c r="I111" s="45">
        <v>5989</v>
      </c>
      <c r="J111" s="45"/>
      <c r="K111" s="45"/>
      <c r="L111" s="38"/>
      <c r="M111" s="49"/>
      <c r="N111" s="48"/>
      <c r="O111" s="49"/>
      <c r="P111" s="48"/>
      <c r="Q111" s="109"/>
      <c r="R111" s="110"/>
      <c r="S111" s="48"/>
      <c r="T111" s="48"/>
    </row>
    <row r="112" spans="1:20" s="29" customFormat="1" ht="15.75" thickBot="1" x14ac:dyDescent="0.3">
      <c r="A112" s="27" t="s">
        <v>34</v>
      </c>
      <c r="B112" s="39"/>
      <c r="C112" s="39"/>
      <c r="D112" s="37"/>
      <c r="E112" s="46"/>
      <c r="F112" s="37"/>
      <c r="G112" s="47"/>
      <c r="H112" s="46"/>
      <c r="I112" s="37"/>
      <c r="J112" s="37"/>
      <c r="K112" s="46"/>
      <c r="L112" s="38"/>
      <c r="M112" s="49"/>
      <c r="N112" s="48"/>
      <c r="O112" s="49"/>
      <c r="P112" s="48"/>
      <c r="Q112" s="109"/>
      <c r="R112" s="110"/>
      <c r="S112" s="48"/>
      <c r="T112" s="48"/>
    </row>
    <row r="113" spans="1:20" s="29" customFormat="1" ht="15.75" thickBot="1" x14ac:dyDescent="0.3">
      <c r="A113" s="27" t="s">
        <v>19</v>
      </c>
      <c r="B113" s="39"/>
      <c r="C113" s="28" t="s">
        <v>22</v>
      </c>
      <c r="D113" s="50">
        <v>5989</v>
      </c>
      <c r="E113" s="50">
        <v>5989</v>
      </c>
      <c r="F113" s="37"/>
      <c r="G113" s="47"/>
      <c r="H113" s="50">
        <v>5989</v>
      </c>
      <c r="I113" s="50">
        <v>5989</v>
      </c>
      <c r="J113" s="50"/>
      <c r="K113" s="50"/>
      <c r="L113" s="38"/>
      <c r="M113" s="49"/>
      <c r="N113" s="48"/>
      <c r="O113" s="49"/>
      <c r="P113" s="48"/>
      <c r="Q113" s="109"/>
      <c r="R113" s="110"/>
      <c r="S113" s="48"/>
      <c r="T113" s="48"/>
    </row>
    <row r="114" spans="1:20" s="29" customFormat="1" ht="15.75" thickBot="1" x14ac:dyDescent="0.3">
      <c r="A114" s="27" t="s">
        <v>104</v>
      </c>
      <c r="B114" s="28">
        <v>20</v>
      </c>
      <c r="C114" s="28" t="s">
        <v>16</v>
      </c>
      <c r="D114" s="45">
        <v>53960</v>
      </c>
      <c r="E114" s="45">
        <v>53960</v>
      </c>
      <c r="F114" s="45"/>
      <c r="G114" s="45"/>
      <c r="H114" s="45"/>
      <c r="I114" s="45"/>
      <c r="J114" s="45">
        <v>53960</v>
      </c>
      <c r="K114" s="45">
        <v>53960</v>
      </c>
      <c r="L114" s="38"/>
      <c r="M114" s="49"/>
      <c r="N114" s="48"/>
      <c r="O114" s="49"/>
      <c r="P114" s="48"/>
      <c r="Q114" s="109"/>
      <c r="R114" s="110"/>
      <c r="S114" s="48"/>
      <c r="T114" s="48"/>
    </row>
    <row r="115" spans="1:20" s="29" customFormat="1" ht="15.75" thickBot="1" x14ac:dyDescent="0.3">
      <c r="A115" s="27" t="s">
        <v>34</v>
      </c>
      <c r="B115" s="39"/>
      <c r="C115" s="39"/>
      <c r="D115" s="37"/>
      <c r="E115" s="46"/>
      <c r="F115" s="37"/>
      <c r="G115" s="47"/>
      <c r="H115" s="46"/>
      <c r="I115" s="37"/>
      <c r="J115" s="37"/>
      <c r="K115" s="46"/>
      <c r="L115" s="38"/>
      <c r="M115" s="49"/>
      <c r="N115" s="48"/>
      <c r="O115" s="49"/>
      <c r="P115" s="48"/>
      <c r="Q115" s="109"/>
      <c r="R115" s="110"/>
      <c r="S115" s="48"/>
      <c r="T115" s="48"/>
    </row>
    <row r="116" spans="1:20" s="29" customFormat="1" ht="15.75" thickBot="1" x14ac:dyDescent="0.3">
      <c r="A116" s="27" t="s">
        <v>19</v>
      </c>
      <c r="B116" s="39"/>
      <c r="C116" s="28" t="s">
        <v>20</v>
      </c>
      <c r="D116" s="50">
        <v>53960</v>
      </c>
      <c r="E116" s="50">
        <v>53960</v>
      </c>
      <c r="F116" s="37"/>
      <c r="G116" s="47"/>
      <c r="H116" s="47"/>
      <c r="I116" s="37"/>
      <c r="J116" s="50">
        <v>53960</v>
      </c>
      <c r="K116" s="50">
        <v>53960</v>
      </c>
      <c r="L116" s="38"/>
      <c r="M116" s="49"/>
      <c r="N116" s="48"/>
      <c r="O116" s="49"/>
      <c r="P116" s="48"/>
      <c r="Q116" s="109"/>
      <c r="R116" s="110"/>
      <c r="S116" s="48"/>
      <c r="T116" s="48"/>
    </row>
    <row r="117" spans="1:20" x14ac:dyDescent="0.25">
      <c r="D117" s="29"/>
      <c r="E117" s="29"/>
      <c r="F117" s="29"/>
    </row>
    <row r="119" spans="1:20" x14ac:dyDescent="0.25">
      <c r="D119" s="137"/>
      <c r="E119" s="137"/>
    </row>
    <row r="120" spans="1:20" x14ac:dyDescent="0.25">
      <c r="D120" s="137"/>
      <c r="E120" s="137"/>
    </row>
    <row r="121" spans="1:20" x14ac:dyDescent="0.25">
      <c r="D121" s="138"/>
      <c r="E121" s="138"/>
    </row>
    <row r="122" spans="1:20" x14ac:dyDescent="0.25">
      <c r="D122" s="137"/>
      <c r="E122" s="137"/>
    </row>
    <row r="123" spans="1:20" x14ac:dyDescent="0.25">
      <c r="D123" s="137"/>
      <c r="E123" s="137"/>
    </row>
    <row r="124" spans="1:20" x14ac:dyDescent="0.25">
      <c r="D124" s="137"/>
      <c r="E124" s="137"/>
    </row>
    <row r="125" spans="1:20" x14ac:dyDescent="0.25">
      <c r="D125" s="137"/>
      <c r="E125" s="137"/>
    </row>
    <row r="126" spans="1:20" x14ac:dyDescent="0.25">
      <c r="D126" s="137"/>
      <c r="E126" s="137"/>
    </row>
    <row r="127" spans="1:20" x14ac:dyDescent="0.25">
      <c r="D127" s="137"/>
      <c r="E127" s="137"/>
    </row>
    <row r="128" spans="1:20" x14ac:dyDescent="0.25">
      <c r="D128" s="137"/>
      <c r="E128" s="137"/>
    </row>
    <row r="129" spans="4:5" x14ac:dyDescent="0.25">
      <c r="D129" s="137"/>
      <c r="E129" s="137"/>
    </row>
    <row r="130" spans="4:5" x14ac:dyDescent="0.25">
      <c r="D130" s="137"/>
      <c r="E130" s="137"/>
    </row>
    <row r="132" spans="4:5" x14ac:dyDescent="0.25">
      <c r="D132" s="137"/>
      <c r="E132" s="137"/>
    </row>
  </sheetData>
  <autoFilter ref="A6:T116">
    <filterColumn colId="16" showButton="0"/>
  </autoFilter>
  <mergeCells count="119">
    <mergeCell ref="Q90:R90"/>
    <mergeCell ref="Q91:R91"/>
    <mergeCell ref="Q92:R92"/>
    <mergeCell ref="A1:T2"/>
    <mergeCell ref="Q54:R54"/>
    <mergeCell ref="Q72:R72"/>
    <mergeCell ref="Q84:R84"/>
    <mergeCell ref="Q48:R48"/>
    <mergeCell ref="Q52:R52"/>
    <mergeCell ref="Q39:R39"/>
    <mergeCell ref="Q81:R81"/>
    <mergeCell ref="Q82:R82"/>
    <mergeCell ref="Q83:R83"/>
    <mergeCell ref="Q85:R85"/>
    <mergeCell ref="Q86:R86"/>
    <mergeCell ref="Q87:R87"/>
    <mergeCell ref="Q80:R80"/>
    <mergeCell ref="Q67:R67"/>
    <mergeCell ref="Q68:R68"/>
    <mergeCell ref="Q69:R69"/>
    <mergeCell ref="Q70:R70"/>
    <mergeCell ref="Q73:R73"/>
    <mergeCell ref="Q74:R74"/>
    <mergeCell ref="Q75:R75"/>
    <mergeCell ref="Q76:R76"/>
    <mergeCell ref="Q77:R77"/>
    <mergeCell ref="Q78:R78"/>
    <mergeCell ref="Q79:R79"/>
    <mergeCell ref="Q43:R43"/>
    <mergeCell ref="Q45:R45"/>
    <mergeCell ref="Q46:R46"/>
    <mergeCell ref="Q38:R38"/>
    <mergeCell ref="Q40:R40"/>
    <mergeCell ref="Q41:R41"/>
    <mergeCell ref="Q42:R42"/>
    <mergeCell ref="Q44:R44"/>
    <mergeCell ref="Q64:R64"/>
    <mergeCell ref="Q49:R49"/>
    <mergeCell ref="Q50:R50"/>
    <mergeCell ref="Q51:R51"/>
    <mergeCell ref="Q55:R55"/>
    <mergeCell ref="Q56:R56"/>
    <mergeCell ref="Q53:R53"/>
    <mergeCell ref="Q57:R57"/>
    <mergeCell ref="Q60:R60"/>
    <mergeCell ref="Q58:R58"/>
    <mergeCell ref="Q59:R59"/>
    <mergeCell ref="Q61:R61"/>
    <mergeCell ref="Q62:R62"/>
    <mergeCell ref="Q63:R63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10:R10"/>
    <mergeCell ref="A3:A4"/>
    <mergeCell ref="B3:B4"/>
    <mergeCell ref="C3:C4"/>
    <mergeCell ref="E3:E4"/>
    <mergeCell ref="F3:T3"/>
    <mergeCell ref="Q4:R4"/>
    <mergeCell ref="Q5:R5"/>
    <mergeCell ref="Q6:R6"/>
    <mergeCell ref="Q7:R7"/>
    <mergeCell ref="Q8:R8"/>
    <mergeCell ref="Q9:R9"/>
    <mergeCell ref="Q65:R65"/>
    <mergeCell ref="Q66:R66"/>
    <mergeCell ref="Q71:R71"/>
    <mergeCell ref="Q88:R88"/>
    <mergeCell ref="Q89:R89"/>
    <mergeCell ref="Q11:R11"/>
    <mergeCell ref="Q15:R15"/>
    <mergeCell ref="Q18:R18"/>
    <mergeCell ref="Q25:R25"/>
    <mergeCell ref="Q26:R26"/>
    <mergeCell ref="Q27:R27"/>
    <mergeCell ref="Q12:R12"/>
    <mergeCell ref="Q13:R13"/>
    <mergeCell ref="Q14:R14"/>
    <mergeCell ref="Q16:R16"/>
    <mergeCell ref="Q17:R17"/>
    <mergeCell ref="Q19:R19"/>
    <mergeCell ref="Q20:R20"/>
    <mergeCell ref="Q21:R21"/>
    <mergeCell ref="Q22:R22"/>
    <mergeCell ref="Q23:R23"/>
    <mergeCell ref="Q24:R24"/>
    <mergeCell ref="Q47:R47"/>
    <mergeCell ref="Q28:R28"/>
    <mergeCell ref="Q116:R116"/>
    <mergeCell ref="Q110:R110"/>
    <mergeCell ref="Q111:R111"/>
    <mergeCell ref="Q112:R112"/>
    <mergeCell ref="Q113:R113"/>
    <mergeCell ref="Q114:R114"/>
    <mergeCell ref="Q115:R115"/>
    <mergeCell ref="Q93:R93"/>
    <mergeCell ref="Q97:R97"/>
    <mergeCell ref="Q100:R100"/>
    <mergeCell ref="Q108:R108"/>
    <mergeCell ref="Q106:R106"/>
    <mergeCell ref="Q107:R107"/>
    <mergeCell ref="Q109:R109"/>
    <mergeCell ref="Q94:R94"/>
    <mergeCell ref="Q95:R95"/>
    <mergeCell ref="Q96:R96"/>
    <mergeCell ref="Q98:R98"/>
    <mergeCell ref="Q99:R99"/>
    <mergeCell ref="Q101:R101"/>
    <mergeCell ref="Q102:R102"/>
    <mergeCell ref="Q103:R103"/>
    <mergeCell ref="Q104:R104"/>
    <mergeCell ref="Q105:R105"/>
  </mergeCells>
  <pageMargins left="0.43307086614173229" right="0.23622047244094491" top="0.35433070866141736" bottom="0.35433070866141736" header="0.11811023622047245" footer="0.31496062992125984"/>
  <pageSetup paperSize="9"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8"/>
  <sheetViews>
    <sheetView tabSelected="1" zoomScale="130" zoomScaleNormal="130" workbookViewId="0">
      <selection activeCell="K129" sqref="K129"/>
    </sheetView>
  </sheetViews>
  <sheetFormatPr defaultRowHeight="15" x14ac:dyDescent="0.25"/>
  <cols>
    <col min="1" max="1" width="22.42578125" style="23" customWidth="1"/>
    <col min="2" max="2" width="6.140625" customWidth="1"/>
    <col min="3" max="3" width="8.140625" customWidth="1"/>
    <col min="4" max="5" width="11.7109375" customWidth="1"/>
    <col min="6" max="6" width="13.85546875" customWidth="1"/>
    <col min="7" max="7" width="8.28515625" customWidth="1"/>
    <col min="8" max="8" width="8.140625" customWidth="1"/>
    <col min="9" max="9" width="11.140625" customWidth="1"/>
    <col min="10" max="10" width="10.7109375" customWidth="1"/>
    <col min="11" max="11" width="10.140625" bestFit="1" customWidth="1"/>
    <col min="12" max="12" width="11.85546875" customWidth="1"/>
    <col min="13" max="13" width="9.28515625" bestFit="1" customWidth="1"/>
    <col min="15" max="15" width="13.5703125" customWidth="1"/>
    <col min="16" max="16" width="9" customWidth="1"/>
  </cols>
  <sheetData>
    <row r="1" spans="1:16" x14ac:dyDescent="0.25">
      <c r="A1" s="122" t="s">
        <v>68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6" ht="21.75" customHeight="1" thickBot="1" x14ac:dyDescent="0.3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16" ht="15.75" thickBot="1" x14ac:dyDescent="0.3">
      <c r="A3" s="130"/>
      <c r="B3" s="130" t="s">
        <v>1</v>
      </c>
      <c r="C3" s="130" t="s">
        <v>69</v>
      </c>
      <c r="D3" s="130" t="s">
        <v>3</v>
      </c>
      <c r="E3" s="130" t="s">
        <v>70</v>
      </c>
      <c r="F3" s="130" t="s">
        <v>71</v>
      </c>
      <c r="G3" s="127" t="s">
        <v>5</v>
      </c>
      <c r="H3" s="128"/>
      <c r="I3" s="128"/>
      <c r="J3" s="128"/>
      <c r="K3" s="128"/>
      <c r="L3" s="128"/>
      <c r="M3" s="128"/>
      <c r="N3" s="128"/>
      <c r="O3" s="128"/>
      <c r="P3" s="129"/>
    </row>
    <row r="4" spans="1:16" ht="15.75" thickBot="1" x14ac:dyDescent="0.3">
      <c r="A4" s="132"/>
      <c r="B4" s="132"/>
      <c r="C4" s="132"/>
      <c r="D4" s="132"/>
      <c r="E4" s="132"/>
      <c r="F4" s="132"/>
      <c r="G4" s="130" t="s">
        <v>72</v>
      </c>
      <c r="H4" s="130" t="s">
        <v>73</v>
      </c>
      <c r="I4" s="130" t="s">
        <v>74</v>
      </c>
      <c r="J4" s="130" t="s">
        <v>75</v>
      </c>
      <c r="K4" s="130" t="s">
        <v>76</v>
      </c>
      <c r="L4" s="127" t="s">
        <v>17</v>
      </c>
      <c r="M4" s="128"/>
      <c r="N4" s="129"/>
      <c r="O4" s="130" t="s">
        <v>77</v>
      </c>
      <c r="P4" s="130" t="s">
        <v>78</v>
      </c>
    </row>
    <row r="5" spans="1:16" ht="39" thickBot="1" x14ac:dyDescent="0.3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21" t="s">
        <v>79</v>
      </c>
      <c r="M5" s="20" t="s">
        <v>80</v>
      </c>
      <c r="N5" s="20" t="s">
        <v>81</v>
      </c>
      <c r="O5" s="131"/>
      <c r="P5" s="131"/>
    </row>
    <row r="6" spans="1:16" ht="15.75" thickBot="1" x14ac:dyDescent="0.3">
      <c r="A6" s="24" t="s">
        <v>12</v>
      </c>
      <c r="B6" s="19" t="s">
        <v>13</v>
      </c>
      <c r="C6" s="19" t="s">
        <v>14</v>
      </c>
      <c r="D6" s="19">
        <v>1</v>
      </c>
      <c r="E6" s="19">
        <v>2</v>
      </c>
      <c r="F6" s="19">
        <v>3</v>
      </c>
      <c r="G6" s="19">
        <v>4</v>
      </c>
      <c r="H6" s="19">
        <v>5</v>
      </c>
      <c r="I6" s="21">
        <v>6</v>
      </c>
      <c r="J6" s="21">
        <v>7</v>
      </c>
      <c r="K6" s="19">
        <v>8</v>
      </c>
      <c r="L6" s="19">
        <v>9</v>
      </c>
      <c r="M6" s="19">
        <v>10</v>
      </c>
      <c r="N6" s="21">
        <v>11</v>
      </c>
      <c r="O6" s="19">
        <v>12</v>
      </c>
      <c r="P6" s="19">
        <v>13</v>
      </c>
    </row>
    <row r="7" spans="1:16" s="29" customFormat="1" ht="15.75" thickBot="1" x14ac:dyDescent="0.3">
      <c r="A7" s="30" t="s">
        <v>15</v>
      </c>
      <c r="B7" s="31"/>
      <c r="C7" s="31" t="s">
        <v>16</v>
      </c>
      <c r="D7" s="51">
        <f>D9+D13+D20+D23+D28+D41+D50+D55+D62+D68+D74+D79+D82+D86+D91+D95+D102+D105+D112+D115</f>
        <v>11435532</v>
      </c>
      <c r="E7" s="51"/>
      <c r="F7" s="51">
        <f t="shared" ref="F7:M7" si="0">F9+F13+F20+F23+F28+F41+F50+F55+F62+F68+F74+F79+F82+F86+F91+F95+F102+F105+F112+F115</f>
        <v>11435532</v>
      </c>
      <c r="G7" s="51"/>
      <c r="H7" s="51"/>
      <c r="I7" s="51"/>
      <c r="J7" s="51"/>
      <c r="K7" s="51">
        <f t="shared" si="0"/>
        <v>11435532</v>
      </c>
      <c r="L7" s="51">
        <f>L9+L13+L20+L23+L28+L41+L50+L55+L62+L68+L74+L79+L82+L86+L91+L95+L102+L105+L112+L115</f>
        <v>10834819</v>
      </c>
      <c r="M7" s="51">
        <f t="shared" si="0"/>
        <v>600713</v>
      </c>
      <c r="N7" s="32"/>
      <c r="O7" s="33"/>
      <c r="P7" s="33"/>
    </row>
    <row r="8" spans="1:16" s="29" customFormat="1" ht="15.75" thickBot="1" x14ac:dyDescent="0.3">
      <c r="A8" s="30" t="s">
        <v>82</v>
      </c>
      <c r="B8" s="31"/>
      <c r="C8" s="31"/>
      <c r="D8" s="52"/>
      <c r="E8" s="52"/>
      <c r="F8" s="52"/>
      <c r="G8" s="52"/>
      <c r="H8" s="52"/>
      <c r="I8" s="53"/>
      <c r="J8" s="53"/>
      <c r="K8" s="52"/>
      <c r="L8" s="52"/>
      <c r="M8" s="52"/>
      <c r="N8" s="32"/>
      <c r="O8" s="33"/>
      <c r="P8" s="33"/>
    </row>
    <row r="9" spans="1:16" s="29" customFormat="1" ht="15.75" thickBot="1" x14ac:dyDescent="0.3">
      <c r="A9" s="30" t="s">
        <v>18</v>
      </c>
      <c r="B9" s="31">
        <v>1</v>
      </c>
      <c r="C9" s="31" t="s">
        <v>16</v>
      </c>
      <c r="D9" s="51">
        <f>D11+D12</f>
        <v>1302156</v>
      </c>
      <c r="E9" s="51"/>
      <c r="F9" s="51">
        <f t="shared" ref="F9:M9" si="1">F11+F12</f>
        <v>1302156</v>
      </c>
      <c r="G9" s="51"/>
      <c r="H9" s="51"/>
      <c r="I9" s="51"/>
      <c r="J9" s="51"/>
      <c r="K9" s="51">
        <f t="shared" si="1"/>
        <v>1302156</v>
      </c>
      <c r="L9" s="51">
        <f t="shared" si="1"/>
        <v>1270714</v>
      </c>
      <c r="M9" s="51">
        <f t="shared" si="1"/>
        <v>31442</v>
      </c>
      <c r="N9" s="32"/>
      <c r="O9" s="33"/>
      <c r="P9" s="33"/>
    </row>
    <row r="10" spans="1:16" s="29" customFormat="1" ht="15.75" thickBot="1" x14ac:dyDescent="0.3">
      <c r="A10" s="30" t="s">
        <v>34</v>
      </c>
      <c r="B10" s="31"/>
      <c r="C10" s="31"/>
      <c r="D10" s="52"/>
      <c r="E10" s="52"/>
      <c r="F10" s="52"/>
      <c r="G10" s="52"/>
      <c r="H10" s="52"/>
      <c r="I10" s="53"/>
      <c r="J10" s="53"/>
      <c r="K10" s="52"/>
      <c r="L10" s="52"/>
      <c r="M10" s="52"/>
      <c r="N10" s="32"/>
      <c r="O10" s="33"/>
      <c r="P10" s="33"/>
    </row>
    <row r="11" spans="1:16" s="29" customFormat="1" ht="15.75" thickBot="1" x14ac:dyDescent="0.3">
      <c r="A11" s="30" t="s">
        <v>19</v>
      </c>
      <c r="B11" s="31"/>
      <c r="C11" s="31" t="s">
        <v>20</v>
      </c>
      <c r="D11" s="52">
        <v>1244279</v>
      </c>
      <c r="E11" s="52"/>
      <c r="F11" s="52">
        <v>1244279</v>
      </c>
      <c r="G11" s="52"/>
      <c r="H11" s="52"/>
      <c r="I11" s="53"/>
      <c r="J11" s="53"/>
      <c r="K11" s="52">
        <v>1244279</v>
      </c>
      <c r="L11" s="52">
        <f>801396+414335</f>
        <v>1215731</v>
      </c>
      <c r="M11" s="52">
        <f>K11-L11</f>
        <v>28548</v>
      </c>
      <c r="N11" s="32"/>
      <c r="O11" s="33"/>
      <c r="P11" s="33"/>
    </row>
    <row r="12" spans="1:16" s="29" customFormat="1" ht="15.75" thickBot="1" x14ac:dyDescent="0.3">
      <c r="A12" s="30" t="s">
        <v>19</v>
      </c>
      <c r="B12" s="31"/>
      <c r="C12" s="31" t="s">
        <v>22</v>
      </c>
      <c r="D12" s="52">
        <v>57877</v>
      </c>
      <c r="E12" s="52"/>
      <c r="F12" s="52">
        <v>57877</v>
      </c>
      <c r="G12" s="52"/>
      <c r="H12" s="52"/>
      <c r="I12" s="53"/>
      <c r="J12" s="53"/>
      <c r="K12" s="52">
        <v>57877</v>
      </c>
      <c r="L12" s="52">
        <v>54983</v>
      </c>
      <c r="M12" s="52">
        <f>K12-L12</f>
        <v>2894</v>
      </c>
      <c r="N12" s="32"/>
      <c r="O12" s="33"/>
      <c r="P12" s="33"/>
    </row>
    <row r="13" spans="1:16" s="29" customFormat="1" ht="21" customHeight="1" thickBot="1" x14ac:dyDescent="0.3">
      <c r="A13" s="30" t="s">
        <v>21</v>
      </c>
      <c r="B13" s="31">
        <v>2</v>
      </c>
      <c r="C13" s="31" t="s">
        <v>16</v>
      </c>
      <c r="D13" s="51">
        <f>D15+D16+D17+D18+D19</f>
        <v>1295503</v>
      </c>
      <c r="E13" s="51"/>
      <c r="F13" s="51">
        <f t="shared" ref="F13:M13" si="2">F15+F16+F17+F18+F19</f>
        <v>1295503</v>
      </c>
      <c r="G13" s="51"/>
      <c r="H13" s="51"/>
      <c r="I13" s="51"/>
      <c r="J13" s="51"/>
      <c r="K13" s="51">
        <f t="shared" si="2"/>
        <v>1295503</v>
      </c>
      <c r="L13" s="51">
        <f t="shared" si="2"/>
        <v>1264319</v>
      </c>
      <c r="M13" s="51">
        <f t="shared" si="2"/>
        <v>31184</v>
      </c>
      <c r="N13" s="32"/>
      <c r="O13" s="33"/>
      <c r="P13" s="33"/>
    </row>
    <row r="14" spans="1:16" s="29" customFormat="1" ht="15.75" thickBot="1" x14ac:dyDescent="0.3">
      <c r="A14" s="30" t="s">
        <v>34</v>
      </c>
      <c r="B14" s="31"/>
      <c r="C14" s="31"/>
      <c r="D14" s="52"/>
      <c r="E14" s="52"/>
      <c r="F14" s="52"/>
      <c r="G14" s="52"/>
      <c r="H14" s="52"/>
      <c r="I14" s="53"/>
      <c r="J14" s="53"/>
      <c r="K14" s="52"/>
      <c r="L14" s="52"/>
      <c r="M14" s="52"/>
      <c r="N14" s="32"/>
      <c r="O14" s="33"/>
      <c r="P14" s="33"/>
    </row>
    <row r="15" spans="1:16" s="29" customFormat="1" ht="15.75" thickBot="1" x14ac:dyDescent="0.3">
      <c r="A15" s="30" t="s">
        <v>19</v>
      </c>
      <c r="B15" s="31"/>
      <c r="C15" s="31" t="s">
        <v>20</v>
      </c>
      <c r="D15" s="52">
        <v>865613</v>
      </c>
      <c r="E15" s="52"/>
      <c r="F15" s="52">
        <v>865613</v>
      </c>
      <c r="G15" s="52"/>
      <c r="H15" s="52"/>
      <c r="I15" s="53"/>
      <c r="J15" s="53"/>
      <c r="K15" s="52">
        <v>865613</v>
      </c>
      <c r="L15" s="52">
        <f>548385+295370</f>
        <v>843755</v>
      </c>
      <c r="M15" s="52">
        <f>K15-L15</f>
        <v>21858</v>
      </c>
      <c r="N15" s="32"/>
      <c r="O15" s="33"/>
      <c r="P15" s="33"/>
    </row>
    <row r="16" spans="1:16" s="29" customFormat="1" ht="15.75" thickBot="1" x14ac:dyDescent="0.3">
      <c r="A16" s="30" t="s">
        <v>19</v>
      </c>
      <c r="B16" s="31"/>
      <c r="C16" s="31" t="s">
        <v>27</v>
      </c>
      <c r="D16" s="52">
        <v>30692</v>
      </c>
      <c r="E16" s="52"/>
      <c r="F16" s="52">
        <v>30692</v>
      </c>
      <c r="G16" s="52"/>
      <c r="H16" s="52"/>
      <c r="I16" s="53"/>
      <c r="J16" s="53"/>
      <c r="K16" s="52">
        <v>30692</v>
      </c>
      <c r="L16" s="52">
        <v>29158</v>
      </c>
      <c r="M16" s="52">
        <f t="shared" ref="M16:M18" si="3">K16-L16</f>
        <v>1534</v>
      </c>
      <c r="N16" s="32"/>
      <c r="O16" s="33"/>
      <c r="P16" s="33"/>
    </row>
    <row r="17" spans="1:16" s="29" customFormat="1" ht="15.75" thickBot="1" x14ac:dyDescent="0.3">
      <c r="A17" s="30" t="s">
        <v>19</v>
      </c>
      <c r="B17" s="31"/>
      <c r="C17" s="31" t="s">
        <v>22</v>
      </c>
      <c r="D17" s="52">
        <v>221515</v>
      </c>
      <c r="E17" s="52"/>
      <c r="F17" s="52">
        <v>221515</v>
      </c>
      <c r="G17" s="52"/>
      <c r="H17" s="52"/>
      <c r="I17" s="53"/>
      <c r="J17" s="53"/>
      <c r="K17" s="52">
        <v>221515</v>
      </c>
      <c r="L17" s="52">
        <v>219219</v>
      </c>
      <c r="M17" s="52">
        <f t="shared" si="3"/>
        <v>2296</v>
      </c>
      <c r="N17" s="32"/>
      <c r="O17" s="33"/>
      <c r="P17" s="33"/>
    </row>
    <row r="18" spans="1:16" s="29" customFormat="1" ht="15.75" thickBot="1" x14ac:dyDescent="0.3">
      <c r="A18" s="30" t="s">
        <v>19</v>
      </c>
      <c r="B18" s="31"/>
      <c r="C18" s="31" t="s">
        <v>23</v>
      </c>
      <c r="D18" s="52">
        <v>173687</v>
      </c>
      <c r="E18" s="52"/>
      <c r="F18" s="52">
        <v>173687</v>
      </c>
      <c r="G18" s="52"/>
      <c r="H18" s="52"/>
      <c r="I18" s="53"/>
      <c r="J18" s="53"/>
      <c r="K18" s="52">
        <v>173687</v>
      </c>
      <c r="L18" s="52">
        <f>107372+64815</f>
        <v>172187</v>
      </c>
      <c r="M18" s="52">
        <f t="shared" si="3"/>
        <v>1500</v>
      </c>
      <c r="N18" s="32"/>
      <c r="O18" s="33"/>
      <c r="P18" s="33"/>
    </row>
    <row r="19" spans="1:16" s="29" customFormat="1" ht="15.75" thickBot="1" x14ac:dyDescent="0.3">
      <c r="A19" s="30" t="s">
        <v>19</v>
      </c>
      <c r="B19" s="31"/>
      <c r="C19" s="31" t="s">
        <v>100</v>
      </c>
      <c r="D19" s="52">
        <v>3996</v>
      </c>
      <c r="E19" s="52"/>
      <c r="F19" s="52">
        <v>3996</v>
      </c>
      <c r="G19" s="52"/>
      <c r="H19" s="52"/>
      <c r="I19" s="53"/>
      <c r="J19" s="53"/>
      <c r="K19" s="52">
        <v>3996</v>
      </c>
      <c r="L19" s="52">
        <v>0</v>
      </c>
      <c r="M19" s="52">
        <f t="shared" ref="M19" si="4">K19-L19</f>
        <v>3996</v>
      </c>
      <c r="N19" s="32"/>
      <c r="O19" s="33"/>
      <c r="P19" s="33"/>
    </row>
    <row r="20" spans="1:16" s="29" customFormat="1" ht="15.75" thickBot="1" x14ac:dyDescent="0.3">
      <c r="A20" s="30" t="s">
        <v>24</v>
      </c>
      <c r="B20" s="31">
        <v>3</v>
      </c>
      <c r="C20" s="31" t="s">
        <v>16</v>
      </c>
      <c r="D20" s="51">
        <f>D22</f>
        <v>128302</v>
      </c>
      <c r="E20" s="51"/>
      <c r="F20" s="51">
        <f t="shared" ref="F20:M20" si="5">F22</f>
        <v>128302</v>
      </c>
      <c r="G20" s="51"/>
      <c r="H20" s="51"/>
      <c r="I20" s="51"/>
      <c r="J20" s="51"/>
      <c r="K20" s="51">
        <f t="shared" si="5"/>
        <v>128302</v>
      </c>
      <c r="L20" s="51">
        <f t="shared" si="5"/>
        <v>123341</v>
      </c>
      <c r="M20" s="51">
        <f t="shared" si="5"/>
        <v>4961</v>
      </c>
      <c r="N20" s="32"/>
      <c r="O20" s="33"/>
      <c r="P20" s="33"/>
    </row>
    <row r="21" spans="1:16" s="29" customFormat="1" ht="15.75" thickBot="1" x14ac:dyDescent="0.3">
      <c r="A21" s="30" t="s">
        <v>34</v>
      </c>
      <c r="B21" s="31"/>
      <c r="C21" s="31"/>
      <c r="D21" s="52"/>
      <c r="E21" s="52"/>
      <c r="F21" s="52"/>
      <c r="G21" s="52"/>
      <c r="H21" s="52"/>
      <c r="I21" s="53"/>
      <c r="J21" s="53"/>
      <c r="K21" s="52"/>
      <c r="L21" s="52"/>
      <c r="M21" s="52"/>
      <c r="N21" s="32"/>
      <c r="O21" s="33"/>
      <c r="P21" s="33"/>
    </row>
    <row r="22" spans="1:16" s="29" customFormat="1" ht="15.75" thickBot="1" x14ac:dyDescent="0.3">
      <c r="A22" s="30" t="s">
        <v>19</v>
      </c>
      <c r="B22" s="31"/>
      <c r="C22" s="31" t="s">
        <v>20</v>
      </c>
      <c r="D22" s="52">
        <v>128302</v>
      </c>
      <c r="E22" s="52"/>
      <c r="F22" s="52">
        <v>128302</v>
      </c>
      <c r="G22" s="52"/>
      <c r="H22" s="52"/>
      <c r="I22" s="53"/>
      <c r="J22" s="53"/>
      <c r="K22" s="52">
        <v>128302</v>
      </c>
      <c r="L22" s="52">
        <f>83503+39838</f>
        <v>123341</v>
      </c>
      <c r="M22" s="52">
        <f>K22-L22</f>
        <v>4961</v>
      </c>
      <c r="N22" s="32"/>
      <c r="O22" s="33"/>
      <c r="P22" s="33"/>
    </row>
    <row r="23" spans="1:16" s="29" customFormat="1" ht="15.75" thickBot="1" x14ac:dyDescent="0.3">
      <c r="A23" s="30" t="s">
        <v>25</v>
      </c>
      <c r="B23" s="31">
        <v>4</v>
      </c>
      <c r="C23" s="31" t="s">
        <v>16</v>
      </c>
      <c r="D23" s="51">
        <f>D25+D26+D27</f>
        <v>1003323</v>
      </c>
      <c r="E23" s="51"/>
      <c r="F23" s="51">
        <f t="shared" ref="F23:M23" si="6">F25+F26+F27</f>
        <v>1003323</v>
      </c>
      <c r="G23" s="51"/>
      <c r="H23" s="51"/>
      <c r="I23" s="51"/>
      <c r="J23" s="51"/>
      <c r="K23" s="51">
        <f t="shared" si="6"/>
        <v>1003323</v>
      </c>
      <c r="L23" s="51">
        <f t="shared" si="6"/>
        <v>977971</v>
      </c>
      <c r="M23" s="51">
        <f t="shared" si="6"/>
        <v>25352</v>
      </c>
      <c r="N23" s="32"/>
      <c r="O23" s="33"/>
      <c r="P23" s="33"/>
    </row>
    <row r="24" spans="1:16" s="29" customFormat="1" ht="15.75" thickBot="1" x14ac:dyDescent="0.3">
      <c r="A24" s="30" t="s">
        <v>34</v>
      </c>
      <c r="B24" s="31"/>
      <c r="C24" s="31"/>
      <c r="D24" s="52"/>
      <c r="E24" s="52"/>
      <c r="F24" s="52"/>
      <c r="G24" s="52"/>
      <c r="H24" s="52"/>
      <c r="I24" s="53"/>
      <c r="J24" s="53"/>
      <c r="K24" s="52"/>
      <c r="L24" s="52"/>
      <c r="M24" s="52"/>
      <c r="N24" s="32"/>
      <c r="O24" s="33"/>
      <c r="P24" s="33"/>
    </row>
    <row r="25" spans="1:16" s="29" customFormat="1" ht="15.75" thickBot="1" x14ac:dyDescent="0.3">
      <c r="A25" s="30" t="s">
        <v>19</v>
      </c>
      <c r="B25" s="31"/>
      <c r="C25" s="31" t="s">
        <v>20</v>
      </c>
      <c r="D25" s="52">
        <v>830964</v>
      </c>
      <c r="E25" s="52"/>
      <c r="F25" s="52">
        <v>830964</v>
      </c>
      <c r="G25" s="52"/>
      <c r="H25" s="52"/>
      <c r="I25" s="53"/>
      <c r="J25" s="53"/>
      <c r="K25" s="52">
        <v>830964</v>
      </c>
      <c r="L25" s="52">
        <f>377210+437019</f>
        <v>814229</v>
      </c>
      <c r="M25" s="52">
        <f>K25-L25</f>
        <v>16735</v>
      </c>
      <c r="N25" s="32"/>
      <c r="O25" s="33"/>
      <c r="P25" s="33"/>
    </row>
    <row r="26" spans="1:16" s="29" customFormat="1" ht="15.75" thickBot="1" x14ac:dyDescent="0.3">
      <c r="A26" s="30" t="s">
        <v>19</v>
      </c>
      <c r="B26" s="31"/>
      <c r="C26" s="31" t="s">
        <v>22</v>
      </c>
      <c r="D26" s="52">
        <v>141667</v>
      </c>
      <c r="E26" s="52"/>
      <c r="F26" s="52">
        <v>141667</v>
      </c>
      <c r="G26" s="52"/>
      <c r="H26" s="52"/>
      <c r="I26" s="53"/>
      <c r="J26" s="53"/>
      <c r="K26" s="52">
        <v>141667</v>
      </c>
      <c r="L26" s="52">
        <v>134584</v>
      </c>
      <c r="M26" s="52">
        <f t="shared" ref="M26" si="7">K26-L26</f>
        <v>7083</v>
      </c>
      <c r="N26" s="32"/>
      <c r="O26" s="33"/>
      <c r="P26" s="33"/>
    </row>
    <row r="27" spans="1:16" s="29" customFormat="1" ht="15.75" thickBot="1" x14ac:dyDescent="0.3">
      <c r="A27" s="30" t="s">
        <v>19</v>
      </c>
      <c r="B27" s="31"/>
      <c r="C27" s="31" t="s">
        <v>27</v>
      </c>
      <c r="D27" s="52">
        <v>30692</v>
      </c>
      <c r="E27" s="52"/>
      <c r="F27" s="52">
        <v>30692</v>
      </c>
      <c r="G27" s="52"/>
      <c r="H27" s="52"/>
      <c r="I27" s="53"/>
      <c r="J27" s="53"/>
      <c r="K27" s="52">
        <v>30692</v>
      </c>
      <c r="L27" s="52">
        <v>29158</v>
      </c>
      <c r="M27" s="52">
        <f>K27-L27</f>
        <v>1534</v>
      </c>
      <c r="N27" s="32"/>
      <c r="O27" s="33"/>
      <c r="P27" s="33"/>
    </row>
    <row r="28" spans="1:16" s="29" customFormat="1" ht="15.75" thickBot="1" x14ac:dyDescent="0.3">
      <c r="A28" s="30" t="s">
        <v>26</v>
      </c>
      <c r="B28" s="31">
        <v>5</v>
      </c>
      <c r="C28" s="31" t="s">
        <v>16</v>
      </c>
      <c r="D28" s="51">
        <f>D30+D31+D32+D33+D34+D35+D36+D37+D38+D39+D40</f>
        <v>2327020</v>
      </c>
      <c r="E28" s="51"/>
      <c r="F28" s="51">
        <f t="shared" ref="F28:M28" si="8">F30+F31+F32+F33+F34+F35+F36+F37+F38+F39+F40</f>
        <v>2327020</v>
      </c>
      <c r="G28" s="51"/>
      <c r="H28" s="51"/>
      <c r="I28" s="51"/>
      <c r="J28" s="51"/>
      <c r="K28" s="51">
        <f t="shared" si="8"/>
        <v>2327020</v>
      </c>
      <c r="L28" s="51">
        <f t="shared" si="8"/>
        <v>2163918</v>
      </c>
      <c r="M28" s="51">
        <f t="shared" si="8"/>
        <v>163102</v>
      </c>
      <c r="N28" s="32"/>
      <c r="O28" s="33"/>
      <c r="P28" s="33"/>
    </row>
    <row r="29" spans="1:16" s="29" customFormat="1" ht="15.75" thickBot="1" x14ac:dyDescent="0.3">
      <c r="A29" s="30" t="s">
        <v>34</v>
      </c>
      <c r="B29" s="31"/>
      <c r="C29" s="31"/>
      <c r="D29" s="52"/>
      <c r="E29" s="52"/>
      <c r="F29" s="52"/>
      <c r="G29" s="52"/>
      <c r="H29" s="52"/>
      <c r="I29" s="53"/>
      <c r="J29" s="53"/>
      <c r="K29" s="52"/>
      <c r="L29" s="52"/>
      <c r="M29" s="52"/>
      <c r="N29" s="32"/>
      <c r="O29" s="33"/>
      <c r="P29" s="33"/>
    </row>
    <row r="30" spans="1:16" s="29" customFormat="1" ht="15.75" thickBot="1" x14ac:dyDescent="0.3">
      <c r="A30" s="30" t="s">
        <v>19</v>
      </c>
      <c r="B30" s="31"/>
      <c r="C30" s="31" t="s">
        <v>20</v>
      </c>
      <c r="D30" s="52">
        <v>1552059</v>
      </c>
      <c r="E30" s="52"/>
      <c r="F30" s="52">
        <v>1552059</v>
      </c>
      <c r="G30" s="52"/>
      <c r="H30" s="52"/>
      <c r="I30" s="53"/>
      <c r="J30" s="53"/>
      <c r="K30" s="52">
        <v>1552059</v>
      </c>
      <c r="L30" s="52">
        <f>1170159+344589</f>
        <v>1514748</v>
      </c>
      <c r="M30" s="52">
        <f>K30-L30</f>
        <v>37311</v>
      </c>
      <c r="N30" s="32"/>
      <c r="O30" s="33"/>
      <c r="P30" s="33"/>
    </row>
    <row r="31" spans="1:16" s="29" customFormat="1" ht="15.75" thickBot="1" x14ac:dyDescent="0.3">
      <c r="A31" s="30" t="s">
        <v>19</v>
      </c>
      <c r="B31" s="31"/>
      <c r="C31" s="31" t="s">
        <v>22</v>
      </c>
      <c r="D31" s="52">
        <v>67784</v>
      </c>
      <c r="E31" s="52"/>
      <c r="F31" s="52">
        <v>67784</v>
      </c>
      <c r="G31" s="52"/>
      <c r="H31" s="52"/>
      <c r="I31" s="53"/>
      <c r="J31" s="53"/>
      <c r="K31" s="52">
        <v>67784</v>
      </c>
      <c r="L31" s="52">
        <v>66175</v>
      </c>
      <c r="M31" s="52">
        <f t="shared" ref="M31:M40" si="9">K31-L31</f>
        <v>1609</v>
      </c>
      <c r="N31" s="32"/>
      <c r="O31" s="33"/>
      <c r="P31" s="33"/>
    </row>
    <row r="32" spans="1:16" s="29" customFormat="1" ht="15.75" thickBot="1" x14ac:dyDescent="0.3">
      <c r="A32" s="30" t="s">
        <v>19</v>
      </c>
      <c r="B32" s="31"/>
      <c r="C32" s="31" t="s">
        <v>27</v>
      </c>
      <c r="D32" s="52">
        <v>189703</v>
      </c>
      <c r="E32" s="52"/>
      <c r="F32" s="52">
        <v>189703</v>
      </c>
      <c r="G32" s="52"/>
      <c r="H32" s="52"/>
      <c r="I32" s="53"/>
      <c r="J32" s="53"/>
      <c r="K32" s="52">
        <v>189703</v>
      </c>
      <c r="L32" s="52">
        <v>181122</v>
      </c>
      <c r="M32" s="52">
        <f t="shared" si="9"/>
        <v>8581</v>
      </c>
      <c r="N32" s="32"/>
      <c r="O32" s="33"/>
      <c r="P32" s="33"/>
    </row>
    <row r="33" spans="1:16" s="29" customFormat="1" ht="15.75" thickBot="1" x14ac:dyDescent="0.3">
      <c r="A33" s="30" t="s">
        <v>19</v>
      </c>
      <c r="B33" s="31"/>
      <c r="C33" s="31" t="s">
        <v>28</v>
      </c>
      <c r="D33" s="52">
        <v>85</v>
      </c>
      <c r="E33" s="52"/>
      <c r="F33" s="52">
        <v>85</v>
      </c>
      <c r="G33" s="52"/>
      <c r="H33" s="52"/>
      <c r="I33" s="53"/>
      <c r="J33" s="53"/>
      <c r="K33" s="52">
        <v>85</v>
      </c>
      <c r="L33" s="52">
        <v>0</v>
      </c>
      <c r="M33" s="52">
        <f t="shared" si="9"/>
        <v>85</v>
      </c>
      <c r="N33" s="32"/>
      <c r="O33" s="33"/>
      <c r="P33" s="33"/>
    </row>
    <row r="34" spans="1:16" s="29" customFormat="1" ht="15.75" thickBot="1" x14ac:dyDescent="0.3">
      <c r="A34" s="30" t="s">
        <v>19</v>
      </c>
      <c r="B34" s="31"/>
      <c r="C34" s="31" t="s">
        <v>29</v>
      </c>
      <c r="D34" s="52">
        <v>201066</v>
      </c>
      <c r="E34" s="52"/>
      <c r="F34" s="52">
        <v>201066</v>
      </c>
      <c r="G34" s="52"/>
      <c r="H34" s="52"/>
      <c r="I34" s="53"/>
      <c r="J34" s="53"/>
      <c r="K34" s="52">
        <v>201066</v>
      </c>
      <c r="L34" s="52">
        <f>151114+39031</f>
        <v>190145</v>
      </c>
      <c r="M34" s="52">
        <f t="shared" si="9"/>
        <v>10921</v>
      </c>
      <c r="N34" s="32"/>
      <c r="O34" s="33"/>
      <c r="P34" s="33"/>
    </row>
    <row r="35" spans="1:16" s="29" customFormat="1" ht="15.75" thickBot="1" x14ac:dyDescent="0.3">
      <c r="A35" s="30" t="s">
        <v>19</v>
      </c>
      <c r="B35" s="31"/>
      <c r="C35" s="31" t="s">
        <v>23</v>
      </c>
      <c r="D35" s="52">
        <v>131062</v>
      </c>
      <c r="E35" s="52"/>
      <c r="F35" s="52">
        <v>131062</v>
      </c>
      <c r="G35" s="52"/>
      <c r="H35" s="52"/>
      <c r="I35" s="53"/>
      <c r="J35" s="53"/>
      <c r="K35" s="52">
        <v>131062</v>
      </c>
      <c r="L35" s="52">
        <v>129752</v>
      </c>
      <c r="M35" s="52">
        <f t="shared" ref="M35" si="10">K35-L35</f>
        <v>1310</v>
      </c>
      <c r="N35" s="32"/>
      <c r="O35" s="33"/>
      <c r="P35" s="33"/>
    </row>
    <row r="36" spans="1:16" s="29" customFormat="1" ht="15.75" thickBot="1" x14ac:dyDescent="0.3">
      <c r="A36" s="30" t="s">
        <v>19</v>
      </c>
      <c r="B36" s="31"/>
      <c r="C36" s="31" t="s">
        <v>101</v>
      </c>
      <c r="D36" s="52">
        <v>16361</v>
      </c>
      <c r="E36" s="52"/>
      <c r="F36" s="52">
        <v>16361</v>
      </c>
      <c r="G36" s="52"/>
      <c r="H36" s="52"/>
      <c r="I36" s="53"/>
      <c r="J36" s="53"/>
      <c r="K36" s="52">
        <v>16361</v>
      </c>
      <c r="L36" s="52">
        <v>15543</v>
      </c>
      <c r="M36" s="52">
        <f t="shared" ref="M36:M38" si="11">K36-L36</f>
        <v>818</v>
      </c>
      <c r="N36" s="32"/>
      <c r="O36" s="33"/>
      <c r="P36" s="33"/>
    </row>
    <row r="37" spans="1:16" s="29" customFormat="1" ht="15.75" thickBot="1" x14ac:dyDescent="0.3">
      <c r="A37" s="30" t="s">
        <v>19</v>
      </c>
      <c r="B37" s="31"/>
      <c r="C37" s="31" t="s">
        <v>102</v>
      </c>
      <c r="D37" s="52">
        <v>55675</v>
      </c>
      <c r="E37" s="52"/>
      <c r="F37" s="52">
        <v>55675</v>
      </c>
      <c r="G37" s="52"/>
      <c r="H37" s="52"/>
      <c r="I37" s="53"/>
      <c r="J37" s="53"/>
      <c r="K37" s="52">
        <v>55675</v>
      </c>
      <c r="L37" s="52">
        <v>52891</v>
      </c>
      <c r="M37" s="52">
        <f t="shared" si="11"/>
        <v>2784</v>
      </c>
      <c r="N37" s="32"/>
      <c r="O37" s="33"/>
      <c r="P37" s="33"/>
    </row>
    <row r="38" spans="1:16" s="29" customFormat="1" ht="15.75" thickBot="1" x14ac:dyDescent="0.3">
      <c r="A38" s="30" t="s">
        <v>19</v>
      </c>
      <c r="B38" s="31"/>
      <c r="C38" s="31" t="s">
        <v>100</v>
      </c>
      <c r="D38" s="52">
        <v>11220</v>
      </c>
      <c r="E38" s="52"/>
      <c r="F38" s="52">
        <v>11220</v>
      </c>
      <c r="G38" s="52"/>
      <c r="H38" s="52"/>
      <c r="I38" s="53"/>
      <c r="J38" s="53"/>
      <c r="K38" s="52">
        <v>11220</v>
      </c>
      <c r="L38" s="52">
        <v>0</v>
      </c>
      <c r="M38" s="52">
        <f t="shared" si="11"/>
        <v>11220</v>
      </c>
      <c r="N38" s="32"/>
      <c r="O38" s="33"/>
      <c r="P38" s="33"/>
    </row>
    <row r="39" spans="1:16" s="29" customFormat="1" ht="15.75" thickBot="1" x14ac:dyDescent="0.3">
      <c r="A39" s="30" t="s">
        <v>19</v>
      </c>
      <c r="B39" s="31"/>
      <c r="C39" s="31" t="s">
        <v>30</v>
      </c>
      <c r="D39" s="52">
        <v>75750</v>
      </c>
      <c r="E39" s="52"/>
      <c r="F39" s="52">
        <v>75750</v>
      </c>
      <c r="G39" s="52"/>
      <c r="H39" s="52"/>
      <c r="I39" s="53"/>
      <c r="J39" s="53"/>
      <c r="K39" s="52">
        <v>75750</v>
      </c>
      <c r="L39" s="52">
        <v>0</v>
      </c>
      <c r="M39" s="52">
        <f t="shared" si="9"/>
        <v>75750</v>
      </c>
      <c r="N39" s="32"/>
      <c r="O39" s="33"/>
      <c r="P39" s="33"/>
    </row>
    <row r="40" spans="1:16" s="29" customFormat="1" ht="15.75" thickBot="1" x14ac:dyDescent="0.3">
      <c r="A40" s="30" t="s">
        <v>19</v>
      </c>
      <c r="B40" s="31"/>
      <c r="C40" s="31" t="s">
        <v>86</v>
      </c>
      <c r="D40" s="52">
        <v>26255</v>
      </c>
      <c r="E40" s="52"/>
      <c r="F40" s="52">
        <v>26255</v>
      </c>
      <c r="G40" s="52"/>
      <c r="H40" s="52"/>
      <c r="I40" s="53"/>
      <c r="J40" s="53"/>
      <c r="K40" s="52">
        <v>26255</v>
      </c>
      <c r="L40" s="52">
        <v>13542</v>
      </c>
      <c r="M40" s="52">
        <f t="shared" si="9"/>
        <v>12713</v>
      </c>
      <c r="N40" s="32"/>
      <c r="O40" s="33"/>
      <c r="P40" s="33"/>
    </row>
    <row r="41" spans="1:16" s="29" customFormat="1" ht="15.75" thickBot="1" x14ac:dyDescent="0.3">
      <c r="A41" s="30" t="s">
        <v>31</v>
      </c>
      <c r="B41" s="31">
        <v>6</v>
      </c>
      <c r="C41" s="31" t="s">
        <v>16</v>
      </c>
      <c r="D41" s="51">
        <f>D43+D44+D45+D46+D47+D48+D49</f>
        <v>953999</v>
      </c>
      <c r="E41" s="51"/>
      <c r="F41" s="51">
        <f t="shared" ref="F41:M41" si="12">F43+F44+F45+F46+F47+F48+F49</f>
        <v>953999</v>
      </c>
      <c r="G41" s="51"/>
      <c r="H41" s="51"/>
      <c r="I41" s="51"/>
      <c r="J41" s="51"/>
      <c r="K41" s="51">
        <f t="shared" si="12"/>
        <v>953999</v>
      </c>
      <c r="L41" s="51">
        <f t="shared" si="12"/>
        <v>928165</v>
      </c>
      <c r="M41" s="51">
        <f t="shared" si="12"/>
        <v>25834</v>
      </c>
      <c r="N41" s="53"/>
      <c r="O41" s="52"/>
      <c r="P41" s="52"/>
    </row>
    <row r="42" spans="1:16" s="29" customFormat="1" ht="15.75" thickBot="1" x14ac:dyDescent="0.3">
      <c r="A42" s="30" t="s">
        <v>34</v>
      </c>
      <c r="B42" s="31"/>
      <c r="C42" s="31"/>
      <c r="D42" s="52"/>
      <c r="E42" s="52"/>
      <c r="F42" s="52"/>
      <c r="G42" s="52"/>
      <c r="H42" s="52"/>
      <c r="I42" s="53"/>
      <c r="J42" s="53"/>
      <c r="K42" s="52"/>
      <c r="L42" s="52"/>
      <c r="M42" s="52"/>
      <c r="N42" s="53"/>
      <c r="O42" s="52"/>
      <c r="P42" s="52"/>
    </row>
    <row r="43" spans="1:16" s="29" customFormat="1" ht="15.75" thickBot="1" x14ac:dyDescent="0.3">
      <c r="A43" s="30" t="s">
        <v>19</v>
      </c>
      <c r="B43" s="31"/>
      <c r="C43" s="31" t="s">
        <v>20</v>
      </c>
      <c r="D43" s="52">
        <v>423048</v>
      </c>
      <c r="E43" s="52"/>
      <c r="F43" s="52">
        <v>423048</v>
      </c>
      <c r="G43" s="52"/>
      <c r="H43" s="52"/>
      <c r="I43" s="53"/>
      <c r="J43" s="53"/>
      <c r="K43" s="52">
        <v>423048</v>
      </c>
      <c r="L43" s="52">
        <f>397554+19641</f>
        <v>417195</v>
      </c>
      <c r="M43" s="52">
        <f>K43-L43</f>
        <v>5853</v>
      </c>
      <c r="N43" s="32"/>
      <c r="O43" s="33"/>
      <c r="P43" s="33"/>
    </row>
    <row r="44" spans="1:16" s="29" customFormat="1" ht="15.75" thickBot="1" x14ac:dyDescent="0.3">
      <c r="A44" s="30" t="s">
        <v>19</v>
      </c>
      <c r="B44" s="31"/>
      <c r="C44" s="31" t="s">
        <v>27</v>
      </c>
      <c r="D44" s="52">
        <v>30692</v>
      </c>
      <c r="E44" s="52"/>
      <c r="F44" s="52">
        <v>30692</v>
      </c>
      <c r="G44" s="52"/>
      <c r="H44" s="52"/>
      <c r="I44" s="53"/>
      <c r="J44" s="53"/>
      <c r="K44" s="52">
        <v>30692</v>
      </c>
      <c r="L44" s="52">
        <v>29158</v>
      </c>
      <c r="M44" s="52">
        <f t="shared" ref="M44:M48" si="13">K44-L44</f>
        <v>1534</v>
      </c>
      <c r="N44" s="32"/>
      <c r="O44" s="33"/>
      <c r="P44" s="33"/>
    </row>
    <row r="45" spans="1:16" s="29" customFormat="1" ht="15.75" thickBot="1" x14ac:dyDescent="0.3">
      <c r="A45" s="30" t="s">
        <v>19</v>
      </c>
      <c r="B45" s="31"/>
      <c r="C45" s="31" t="s">
        <v>22</v>
      </c>
      <c r="D45" s="52">
        <v>102</v>
      </c>
      <c r="E45" s="52"/>
      <c r="F45" s="52">
        <v>102</v>
      </c>
      <c r="G45" s="52"/>
      <c r="H45" s="52"/>
      <c r="I45" s="53"/>
      <c r="J45" s="53"/>
      <c r="K45" s="52">
        <v>102</v>
      </c>
      <c r="L45" s="52">
        <v>0</v>
      </c>
      <c r="M45" s="52">
        <f t="shared" si="13"/>
        <v>102</v>
      </c>
      <c r="N45" s="32"/>
      <c r="O45" s="33"/>
      <c r="P45" s="33"/>
    </row>
    <row r="46" spans="1:16" s="29" customFormat="1" ht="15.75" thickBot="1" x14ac:dyDescent="0.3">
      <c r="A46" s="30" t="s">
        <v>19</v>
      </c>
      <c r="B46" s="31"/>
      <c r="C46" s="31" t="s">
        <v>28</v>
      </c>
      <c r="D46" s="52">
        <v>5754</v>
      </c>
      <c r="E46" s="52"/>
      <c r="F46" s="52">
        <v>5754</v>
      </c>
      <c r="G46" s="52"/>
      <c r="H46" s="52"/>
      <c r="I46" s="53"/>
      <c r="J46" s="53"/>
      <c r="K46" s="52">
        <v>5754</v>
      </c>
      <c r="L46" s="52">
        <v>5467</v>
      </c>
      <c r="M46" s="52">
        <f t="shared" ref="M46" si="14">K46-L46</f>
        <v>287</v>
      </c>
      <c r="N46" s="32"/>
      <c r="O46" s="33"/>
      <c r="P46" s="33"/>
    </row>
    <row r="47" spans="1:16" s="29" customFormat="1" ht="15.75" thickBot="1" x14ac:dyDescent="0.3">
      <c r="A47" s="30" t="s">
        <v>19</v>
      </c>
      <c r="B47" s="31"/>
      <c r="C47" s="31" t="s">
        <v>23</v>
      </c>
      <c r="D47" s="52">
        <v>207264</v>
      </c>
      <c r="E47" s="52"/>
      <c r="F47" s="52">
        <v>207264</v>
      </c>
      <c r="G47" s="52"/>
      <c r="H47" s="52"/>
      <c r="I47" s="53"/>
      <c r="J47" s="53"/>
      <c r="K47" s="52">
        <v>207264</v>
      </c>
      <c r="L47" s="52">
        <f>149588+55676</f>
        <v>205264</v>
      </c>
      <c r="M47" s="52">
        <f t="shared" si="13"/>
        <v>2000</v>
      </c>
      <c r="N47" s="32"/>
      <c r="O47" s="33"/>
      <c r="P47" s="33"/>
    </row>
    <row r="48" spans="1:16" s="29" customFormat="1" ht="15.75" thickBot="1" x14ac:dyDescent="0.3">
      <c r="A48" s="30" t="s">
        <v>19</v>
      </c>
      <c r="B48" s="31"/>
      <c r="C48" s="31" t="s">
        <v>86</v>
      </c>
      <c r="D48" s="52">
        <v>285854</v>
      </c>
      <c r="E48" s="52"/>
      <c r="F48" s="52">
        <v>285854</v>
      </c>
      <c r="G48" s="52"/>
      <c r="H48" s="52"/>
      <c r="I48" s="53"/>
      <c r="J48" s="53"/>
      <c r="K48" s="52">
        <v>285854</v>
      </c>
      <c r="L48" s="52">
        <f>142001+129080</f>
        <v>271081</v>
      </c>
      <c r="M48" s="52">
        <f t="shared" si="13"/>
        <v>14773</v>
      </c>
      <c r="N48" s="32"/>
      <c r="O48" s="33"/>
      <c r="P48" s="33"/>
    </row>
    <row r="49" spans="1:16" s="29" customFormat="1" ht="15.75" thickBot="1" x14ac:dyDescent="0.3">
      <c r="A49" s="30" t="s">
        <v>19</v>
      </c>
      <c r="B49" s="31"/>
      <c r="C49" s="31" t="s">
        <v>100</v>
      </c>
      <c r="D49" s="52">
        <v>1285</v>
      </c>
      <c r="E49" s="52"/>
      <c r="F49" s="52">
        <v>1285</v>
      </c>
      <c r="G49" s="52"/>
      <c r="H49" s="52"/>
      <c r="I49" s="53"/>
      <c r="J49" s="53"/>
      <c r="K49" s="52">
        <v>1285</v>
      </c>
      <c r="L49" s="52">
        <v>0</v>
      </c>
      <c r="M49" s="52">
        <f t="shared" ref="M49" si="15">K49-L49</f>
        <v>1285</v>
      </c>
      <c r="N49" s="32"/>
      <c r="O49" s="33"/>
      <c r="P49" s="33"/>
    </row>
    <row r="50" spans="1:16" s="29" customFormat="1" ht="15.75" thickBot="1" x14ac:dyDescent="0.3">
      <c r="A50" s="30" t="s">
        <v>32</v>
      </c>
      <c r="B50" s="31">
        <v>7</v>
      </c>
      <c r="C50" s="31" t="s">
        <v>16</v>
      </c>
      <c r="D50" s="51">
        <f>D52+D53+D54</f>
        <v>405801</v>
      </c>
      <c r="E50" s="51"/>
      <c r="F50" s="51">
        <f t="shared" ref="F50:M50" si="16">F52+F53+F54</f>
        <v>405801</v>
      </c>
      <c r="G50" s="51"/>
      <c r="H50" s="51"/>
      <c r="I50" s="51"/>
      <c r="J50" s="51"/>
      <c r="K50" s="51">
        <f t="shared" si="16"/>
        <v>405801</v>
      </c>
      <c r="L50" s="51">
        <f t="shared" si="16"/>
        <v>379843</v>
      </c>
      <c r="M50" s="51">
        <f t="shared" si="16"/>
        <v>25958</v>
      </c>
      <c r="N50" s="53"/>
      <c r="O50" s="33"/>
      <c r="P50" s="33"/>
    </row>
    <row r="51" spans="1:16" s="29" customFormat="1" ht="15.75" thickBot="1" x14ac:dyDescent="0.3">
      <c r="A51" s="30" t="s">
        <v>34</v>
      </c>
      <c r="B51" s="31"/>
      <c r="C51" s="31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3"/>
      <c r="O51" s="33"/>
      <c r="P51" s="33"/>
    </row>
    <row r="52" spans="1:16" s="29" customFormat="1" ht="15.75" thickBot="1" x14ac:dyDescent="0.3">
      <c r="A52" s="30" t="s">
        <v>19</v>
      </c>
      <c r="B52" s="31"/>
      <c r="C52" s="31" t="s">
        <v>20</v>
      </c>
      <c r="D52" s="52">
        <v>341559</v>
      </c>
      <c r="E52" s="52"/>
      <c r="F52" s="52">
        <v>341559</v>
      </c>
      <c r="G52" s="52"/>
      <c r="H52" s="52"/>
      <c r="I52" s="52"/>
      <c r="J52" s="52"/>
      <c r="K52" s="52">
        <v>341559</v>
      </c>
      <c r="L52" s="52">
        <f>192239+132098</f>
        <v>324337</v>
      </c>
      <c r="M52" s="52">
        <f>K52-L52</f>
        <v>17222</v>
      </c>
      <c r="N52" s="53"/>
      <c r="O52" s="33"/>
      <c r="P52" s="33"/>
    </row>
    <row r="53" spans="1:16" s="29" customFormat="1" ht="15.75" thickBot="1" x14ac:dyDescent="0.3">
      <c r="A53" s="30" t="s">
        <v>19</v>
      </c>
      <c r="B53" s="31"/>
      <c r="C53" s="31" t="s">
        <v>86</v>
      </c>
      <c r="D53" s="52">
        <v>58427</v>
      </c>
      <c r="E53" s="52"/>
      <c r="F53" s="52">
        <v>58427</v>
      </c>
      <c r="G53" s="52"/>
      <c r="H53" s="52"/>
      <c r="I53" s="53"/>
      <c r="J53" s="53"/>
      <c r="K53" s="52">
        <v>58427</v>
      </c>
      <c r="L53" s="52">
        <v>55506</v>
      </c>
      <c r="M53" s="52">
        <f t="shared" ref="M53:M54" si="17">K53-L53</f>
        <v>2921</v>
      </c>
      <c r="N53" s="32"/>
      <c r="O53" s="33"/>
      <c r="P53" s="33"/>
    </row>
    <row r="54" spans="1:16" s="29" customFormat="1" ht="15.75" thickBot="1" x14ac:dyDescent="0.3">
      <c r="A54" s="30" t="s">
        <v>19</v>
      </c>
      <c r="B54" s="31"/>
      <c r="C54" s="31" t="s">
        <v>100</v>
      </c>
      <c r="D54" s="52">
        <v>5815</v>
      </c>
      <c r="E54" s="52"/>
      <c r="F54" s="52">
        <v>5815</v>
      </c>
      <c r="G54" s="52"/>
      <c r="H54" s="52"/>
      <c r="I54" s="53"/>
      <c r="J54" s="53"/>
      <c r="K54" s="52">
        <v>5815</v>
      </c>
      <c r="L54" s="52">
        <v>0</v>
      </c>
      <c r="M54" s="52">
        <f t="shared" si="17"/>
        <v>5815</v>
      </c>
      <c r="N54" s="32"/>
      <c r="O54" s="33"/>
      <c r="P54" s="33"/>
    </row>
    <row r="55" spans="1:16" s="29" customFormat="1" ht="15.75" thickBot="1" x14ac:dyDescent="0.3">
      <c r="A55" s="30" t="s">
        <v>33</v>
      </c>
      <c r="B55" s="31">
        <v>8</v>
      </c>
      <c r="C55" s="31" t="s">
        <v>16</v>
      </c>
      <c r="D55" s="51">
        <f>D57+D58+D59+D60+D61</f>
        <v>701359</v>
      </c>
      <c r="E55" s="51"/>
      <c r="F55" s="51">
        <f t="shared" ref="F55:M55" si="18">F57+F58+F59+F60+F61</f>
        <v>701359</v>
      </c>
      <c r="G55" s="51"/>
      <c r="H55" s="51"/>
      <c r="I55" s="51"/>
      <c r="J55" s="51"/>
      <c r="K55" s="51">
        <f t="shared" si="18"/>
        <v>701359</v>
      </c>
      <c r="L55" s="51">
        <f t="shared" si="18"/>
        <v>676624</v>
      </c>
      <c r="M55" s="51">
        <f t="shared" si="18"/>
        <v>24735</v>
      </c>
      <c r="N55" s="53"/>
      <c r="O55" s="33"/>
      <c r="P55" s="33"/>
    </row>
    <row r="56" spans="1:16" s="29" customFormat="1" ht="15.75" thickBot="1" x14ac:dyDescent="0.3">
      <c r="A56" s="30" t="s">
        <v>83</v>
      </c>
      <c r="B56" s="31"/>
      <c r="C56" s="31"/>
      <c r="D56" s="51"/>
      <c r="E56" s="52"/>
      <c r="F56" s="51"/>
      <c r="G56" s="52"/>
      <c r="H56" s="52"/>
      <c r="I56" s="52"/>
      <c r="J56" s="52"/>
      <c r="K56" s="51"/>
      <c r="L56" s="51"/>
      <c r="M56" s="51"/>
      <c r="N56" s="53"/>
      <c r="O56" s="33"/>
      <c r="P56" s="33"/>
    </row>
    <row r="57" spans="1:16" s="29" customFormat="1" ht="15.75" thickBot="1" x14ac:dyDescent="0.3">
      <c r="A57" s="30" t="s">
        <v>19</v>
      </c>
      <c r="B57" s="31"/>
      <c r="C57" s="31" t="s">
        <v>20</v>
      </c>
      <c r="D57" s="52">
        <v>556723</v>
      </c>
      <c r="E57" s="52"/>
      <c r="F57" s="52">
        <v>556723</v>
      </c>
      <c r="G57" s="52"/>
      <c r="H57" s="52"/>
      <c r="I57" s="53"/>
      <c r="J57" s="53"/>
      <c r="K57" s="52">
        <v>556723</v>
      </c>
      <c r="L57" s="52">
        <f>315761+221517</f>
        <v>537278</v>
      </c>
      <c r="M57" s="52">
        <f>K57-L57</f>
        <v>19445</v>
      </c>
      <c r="N57" s="32"/>
      <c r="O57" s="33"/>
      <c r="P57" s="33"/>
    </row>
    <row r="58" spans="1:16" s="29" customFormat="1" ht="15.75" thickBot="1" x14ac:dyDescent="0.3">
      <c r="A58" s="30" t="s">
        <v>19</v>
      </c>
      <c r="B58" s="31"/>
      <c r="C58" s="31" t="s">
        <v>29</v>
      </c>
      <c r="D58" s="52">
        <v>2200</v>
      </c>
      <c r="E58" s="52"/>
      <c r="F58" s="52">
        <v>2200</v>
      </c>
      <c r="G58" s="52"/>
      <c r="H58" s="52"/>
      <c r="I58" s="53"/>
      <c r="J58" s="53"/>
      <c r="K58" s="52">
        <v>2200</v>
      </c>
      <c r="L58" s="52">
        <v>0</v>
      </c>
      <c r="M58" s="52">
        <f t="shared" ref="M58:M60" si="19">K58-L58</f>
        <v>2200</v>
      </c>
      <c r="N58" s="32"/>
      <c r="O58" s="33"/>
      <c r="P58" s="33"/>
    </row>
    <row r="59" spans="1:16" s="29" customFormat="1" ht="15.75" thickBot="1" x14ac:dyDescent="0.3">
      <c r="A59" s="30" t="s">
        <v>19</v>
      </c>
      <c r="B59" s="31"/>
      <c r="C59" s="31" t="s">
        <v>22</v>
      </c>
      <c r="D59" s="52">
        <v>109</v>
      </c>
      <c r="E59" s="52"/>
      <c r="F59" s="52">
        <v>109</v>
      </c>
      <c r="G59" s="52"/>
      <c r="H59" s="52"/>
      <c r="I59" s="53"/>
      <c r="J59" s="53"/>
      <c r="K59" s="52">
        <v>109</v>
      </c>
      <c r="L59" s="52">
        <v>0</v>
      </c>
      <c r="M59" s="52">
        <f t="shared" si="19"/>
        <v>109</v>
      </c>
      <c r="N59" s="32"/>
      <c r="O59" s="33"/>
      <c r="P59" s="33"/>
    </row>
    <row r="60" spans="1:16" s="29" customFormat="1" ht="15.75" thickBot="1" x14ac:dyDescent="0.3">
      <c r="A60" s="30" t="s">
        <v>19</v>
      </c>
      <c r="B60" s="31"/>
      <c r="C60" s="31" t="s">
        <v>23</v>
      </c>
      <c r="D60" s="52">
        <v>140346</v>
      </c>
      <c r="E60" s="52"/>
      <c r="F60" s="52">
        <v>140346</v>
      </c>
      <c r="G60" s="52"/>
      <c r="H60" s="52"/>
      <c r="I60" s="53"/>
      <c r="J60" s="53"/>
      <c r="K60" s="52">
        <v>140346</v>
      </c>
      <c r="L60" s="52">
        <f>97463+41883</f>
        <v>139346</v>
      </c>
      <c r="M60" s="52">
        <f t="shared" si="19"/>
        <v>1000</v>
      </c>
      <c r="N60" s="32"/>
      <c r="O60" s="33"/>
      <c r="P60" s="33"/>
    </row>
    <row r="61" spans="1:16" s="29" customFormat="1" ht="15.75" thickBot="1" x14ac:dyDescent="0.3">
      <c r="A61" s="30" t="s">
        <v>19</v>
      </c>
      <c r="B61" s="31"/>
      <c r="C61" s="31" t="s">
        <v>100</v>
      </c>
      <c r="D61" s="52">
        <v>1981</v>
      </c>
      <c r="E61" s="52"/>
      <c r="F61" s="52">
        <v>1981</v>
      </c>
      <c r="G61" s="52"/>
      <c r="H61" s="52"/>
      <c r="I61" s="53"/>
      <c r="J61" s="53"/>
      <c r="K61" s="52">
        <v>1981</v>
      </c>
      <c r="L61" s="52">
        <v>0</v>
      </c>
      <c r="M61" s="52">
        <f t="shared" ref="M61" si="20">K61-L61</f>
        <v>1981</v>
      </c>
      <c r="N61" s="32"/>
      <c r="O61" s="33"/>
      <c r="P61" s="33"/>
    </row>
    <row r="62" spans="1:16" s="29" customFormat="1" ht="15.75" thickBot="1" x14ac:dyDescent="0.3">
      <c r="A62" s="30" t="s">
        <v>35</v>
      </c>
      <c r="B62" s="31">
        <v>9</v>
      </c>
      <c r="C62" s="31" t="s">
        <v>16</v>
      </c>
      <c r="D62" s="51">
        <f>D64+D65+D66+D67</f>
        <v>309596</v>
      </c>
      <c r="E62" s="51"/>
      <c r="F62" s="51">
        <f t="shared" ref="F62:M62" si="21">F64+F65+F66+F67</f>
        <v>309596</v>
      </c>
      <c r="G62" s="51"/>
      <c r="H62" s="51"/>
      <c r="I62" s="51"/>
      <c r="J62" s="51"/>
      <c r="K62" s="51">
        <f t="shared" si="21"/>
        <v>309596</v>
      </c>
      <c r="L62" s="51">
        <f t="shared" si="21"/>
        <v>294260</v>
      </c>
      <c r="M62" s="51">
        <f t="shared" si="21"/>
        <v>15336</v>
      </c>
      <c r="N62" s="53"/>
      <c r="O62" s="33"/>
      <c r="P62" s="33"/>
    </row>
    <row r="63" spans="1:16" s="29" customFormat="1" ht="15.75" thickBot="1" x14ac:dyDescent="0.3">
      <c r="A63" s="30" t="s">
        <v>83</v>
      </c>
      <c r="B63" s="31"/>
      <c r="C63" s="31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3"/>
      <c r="O63" s="33"/>
      <c r="P63" s="33"/>
    </row>
    <row r="64" spans="1:16" s="29" customFormat="1" ht="15.75" thickBot="1" x14ac:dyDescent="0.3">
      <c r="A64" s="30" t="s">
        <v>19</v>
      </c>
      <c r="B64" s="31"/>
      <c r="C64" s="31" t="s">
        <v>20</v>
      </c>
      <c r="D64" s="52">
        <v>208677</v>
      </c>
      <c r="E64" s="52"/>
      <c r="F64" s="52">
        <v>208677</v>
      </c>
      <c r="G64" s="52"/>
      <c r="H64" s="52"/>
      <c r="I64" s="52"/>
      <c r="J64" s="52"/>
      <c r="K64" s="52">
        <v>208677</v>
      </c>
      <c r="L64" s="52">
        <f>170150+31221</f>
        <v>201371</v>
      </c>
      <c r="M64" s="52">
        <f>K64-L64</f>
        <v>7306</v>
      </c>
      <c r="N64" s="53"/>
      <c r="O64" s="33"/>
      <c r="P64" s="33"/>
    </row>
    <row r="65" spans="1:16" s="29" customFormat="1" ht="15.75" thickBot="1" x14ac:dyDescent="0.3">
      <c r="A65" s="30" t="s">
        <v>19</v>
      </c>
      <c r="B65" s="31"/>
      <c r="C65" s="31" t="s">
        <v>22</v>
      </c>
      <c r="D65" s="52">
        <v>50954</v>
      </c>
      <c r="E65" s="52"/>
      <c r="F65" s="52">
        <v>50954</v>
      </c>
      <c r="G65" s="52"/>
      <c r="H65" s="52"/>
      <c r="I65" s="52"/>
      <c r="J65" s="52"/>
      <c r="K65" s="52">
        <v>50954</v>
      </c>
      <c r="L65" s="52">
        <v>45422</v>
      </c>
      <c r="M65" s="52">
        <f>K65-L65</f>
        <v>5532</v>
      </c>
      <c r="N65" s="53"/>
      <c r="O65" s="33"/>
      <c r="P65" s="33"/>
    </row>
    <row r="66" spans="1:16" s="29" customFormat="1" ht="15.75" thickBot="1" x14ac:dyDescent="0.3">
      <c r="A66" s="30" t="s">
        <v>19</v>
      </c>
      <c r="B66" s="31"/>
      <c r="C66" s="31" t="s">
        <v>101</v>
      </c>
      <c r="D66" s="52">
        <v>25118</v>
      </c>
      <c r="E66" s="52"/>
      <c r="F66" s="52">
        <v>25118</v>
      </c>
      <c r="G66" s="52"/>
      <c r="H66" s="52"/>
      <c r="I66" s="52"/>
      <c r="J66" s="52"/>
      <c r="K66" s="52">
        <v>25118</v>
      </c>
      <c r="L66" s="52">
        <v>23862</v>
      </c>
      <c r="M66" s="52">
        <f>K66-L66</f>
        <v>1256</v>
      </c>
      <c r="N66" s="53"/>
      <c r="O66" s="33"/>
      <c r="P66" s="33"/>
    </row>
    <row r="67" spans="1:16" s="29" customFormat="1" ht="15.75" thickBot="1" x14ac:dyDescent="0.3">
      <c r="A67" s="30" t="s">
        <v>19</v>
      </c>
      <c r="B67" s="31"/>
      <c r="C67" s="31" t="s">
        <v>102</v>
      </c>
      <c r="D67" s="52">
        <v>24847</v>
      </c>
      <c r="E67" s="52"/>
      <c r="F67" s="52">
        <v>24847</v>
      </c>
      <c r="G67" s="52"/>
      <c r="H67" s="52"/>
      <c r="I67" s="52"/>
      <c r="J67" s="52"/>
      <c r="K67" s="52">
        <v>24847</v>
      </c>
      <c r="L67" s="52">
        <v>23605</v>
      </c>
      <c r="M67" s="52">
        <f>K67-L67</f>
        <v>1242</v>
      </c>
      <c r="N67" s="53"/>
      <c r="O67" s="33"/>
      <c r="P67" s="33"/>
    </row>
    <row r="68" spans="1:16" s="29" customFormat="1" ht="15.75" thickBot="1" x14ac:dyDescent="0.3">
      <c r="A68" s="30" t="s">
        <v>36</v>
      </c>
      <c r="B68" s="31">
        <v>10</v>
      </c>
      <c r="C68" s="31" t="s">
        <v>16</v>
      </c>
      <c r="D68" s="51">
        <f>D70+D71+D72+D73</f>
        <v>668977</v>
      </c>
      <c r="E68" s="51"/>
      <c r="F68" s="51">
        <f t="shared" ref="F68:M68" si="22">F70+F71+F72+F73</f>
        <v>668977</v>
      </c>
      <c r="G68" s="51"/>
      <c r="H68" s="51"/>
      <c r="I68" s="51"/>
      <c r="J68" s="51"/>
      <c r="K68" s="51">
        <f t="shared" si="22"/>
        <v>668977</v>
      </c>
      <c r="L68" s="51">
        <f t="shared" si="22"/>
        <v>565703</v>
      </c>
      <c r="M68" s="51">
        <f t="shared" si="22"/>
        <v>103274</v>
      </c>
      <c r="N68" s="53"/>
      <c r="O68" s="33"/>
      <c r="P68" s="33"/>
    </row>
    <row r="69" spans="1:16" s="29" customFormat="1" ht="15.75" thickBot="1" x14ac:dyDescent="0.3">
      <c r="A69" s="30" t="s">
        <v>83</v>
      </c>
      <c r="B69" s="31"/>
      <c r="C69" s="31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3"/>
      <c r="O69" s="33"/>
      <c r="P69" s="33"/>
    </row>
    <row r="70" spans="1:16" s="29" customFormat="1" ht="15.75" thickBot="1" x14ac:dyDescent="0.3">
      <c r="A70" s="30" t="s">
        <v>19</v>
      </c>
      <c r="B70" s="31"/>
      <c r="C70" s="31" t="s">
        <v>20</v>
      </c>
      <c r="D70" s="52">
        <v>325899</v>
      </c>
      <c r="E70" s="52"/>
      <c r="F70" s="52">
        <v>325899</v>
      </c>
      <c r="G70" s="52"/>
      <c r="H70" s="52"/>
      <c r="I70" s="52"/>
      <c r="J70" s="52"/>
      <c r="K70" s="52">
        <v>325899</v>
      </c>
      <c r="L70" s="52">
        <f>314611+11041</f>
        <v>325652</v>
      </c>
      <c r="M70" s="52">
        <f>K70-L70</f>
        <v>247</v>
      </c>
      <c r="N70" s="53"/>
      <c r="O70" s="33"/>
      <c r="P70" s="33"/>
    </row>
    <row r="71" spans="1:16" s="29" customFormat="1" ht="15.75" thickBot="1" x14ac:dyDescent="0.3">
      <c r="A71" s="30" t="s">
        <v>19</v>
      </c>
      <c r="B71" s="31"/>
      <c r="C71" s="31" t="s">
        <v>22</v>
      </c>
      <c r="D71" s="52">
        <v>101</v>
      </c>
      <c r="E71" s="52"/>
      <c r="F71" s="52">
        <v>101</v>
      </c>
      <c r="G71" s="52"/>
      <c r="H71" s="52"/>
      <c r="I71" s="52"/>
      <c r="J71" s="52"/>
      <c r="K71" s="52">
        <v>101</v>
      </c>
      <c r="L71" s="52">
        <v>0</v>
      </c>
      <c r="M71" s="52">
        <f t="shared" ref="M71" si="23">K71-L71</f>
        <v>101</v>
      </c>
      <c r="N71" s="53"/>
      <c r="O71" s="33"/>
      <c r="P71" s="33"/>
    </row>
    <row r="72" spans="1:16" s="29" customFormat="1" ht="15.75" thickBot="1" x14ac:dyDescent="0.3">
      <c r="A72" s="30" t="s">
        <v>19</v>
      </c>
      <c r="B72" s="31"/>
      <c r="C72" s="31" t="s">
        <v>27</v>
      </c>
      <c r="D72" s="52">
        <v>30692</v>
      </c>
      <c r="E72" s="52"/>
      <c r="F72" s="52">
        <v>30692</v>
      </c>
      <c r="G72" s="52"/>
      <c r="H72" s="52"/>
      <c r="I72" s="52"/>
      <c r="J72" s="52"/>
      <c r="K72" s="52">
        <v>30692</v>
      </c>
      <c r="L72" s="52">
        <v>29158</v>
      </c>
      <c r="M72" s="52">
        <f t="shared" ref="M72" si="24">K72-L72</f>
        <v>1534</v>
      </c>
      <c r="N72" s="53"/>
      <c r="O72" s="33"/>
      <c r="P72" s="33"/>
    </row>
    <row r="73" spans="1:16" s="29" customFormat="1" ht="15.75" thickBot="1" x14ac:dyDescent="0.3">
      <c r="A73" s="30" t="s">
        <v>19</v>
      </c>
      <c r="B73" s="31"/>
      <c r="C73" s="31" t="s">
        <v>86</v>
      </c>
      <c r="D73" s="52">
        <v>312285</v>
      </c>
      <c r="E73" s="52"/>
      <c r="F73" s="52">
        <v>312285</v>
      </c>
      <c r="G73" s="52"/>
      <c r="H73" s="52"/>
      <c r="I73" s="52"/>
      <c r="J73" s="52"/>
      <c r="K73" s="52">
        <v>312285</v>
      </c>
      <c r="L73" s="52">
        <f>9248+201645</f>
        <v>210893</v>
      </c>
      <c r="M73" s="52">
        <f>K73-L73</f>
        <v>101392</v>
      </c>
      <c r="N73" s="53"/>
      <c r="O73" s="33"/>
      <c r="P73" s="33"/>
    </row>
    <row r="74" spans="1:16" s="29" customFormat="1" ht="15.75" thickBot="1" x14ac:dyDescent="0.3">
      <c r="A74" s="30" t="s">
        <v>37</v>
      </c>
      <c r="B74" s="31">
        <v>11</v>
      </c>
      <c r="C74" s="31" t="s">
        <v>16</v>
      </c>
      <c r="D74" s="51">
        <f>D76+D77+D78</f>
        <v>823696</v>
      </c>
      <c r="E74" s="51"/>
      <c r="F74" s="51">
        <f t="shared" ref="F74:M74" si="25">F76+F77+F78</f>
        <v>823696</v>
      </c>
      <c r="G74" s="51"/>
      <c r="H74" s="51"/>
      <c r="I74" s="51"/>
      <c r="J74" s="51"/>
      <c r="K74" s="51">
        <f t="shared" si="25"/>
        <v>823696</v>
      </c>
      <c r="L74" s="51">
        <f t="shared" si="25"/>
        <v>809536</v>
      </c>
      <c r="M74" s="51">
        <f t="shared" si="25"/>
        <v>14160</v>
      </c>
      <c r="N74" s="53"/>
      <c r="O74" s="33"/>
      <c r="P74" s="33"/>
    </row>
    <row r="75" spans="1:16" s="29" customFormat="1" ht="15.75" thickBot="1" x14ac:dyDescent="0.3">
      <c r="A75" s="30" t="s">
        <v>83</v>
      </c>
      <c r="B75" s="31"/>
      <c r="C75" s="31"/>
      <c r="D75" s="51"/>
      <c r="E75" s="52"/>
      <c r="F75" s="51"/>
      <c r="G75" s="52"/>
      <c r="H75" s="52"/>
      <c r="I75" s="52"/>
      <c r="J75" s="52"/>
      <c r="K75" s="51"/>
      <c r="L75" s="52"/>
      <c r="M75" s="52"/>
      <c r="N75" s="53"/>
      <c r="O75" s="33"/>
      <c r="P75" s="33"/>
    </row>
    <row r="76" spans="1:16" s="29" customFormat="1" ht="15.75" thickBot="1" x14ac:dyDescent="0.3">
      <c r="A76" s="30" t="s">
        <v>19</v>
      </c>
      <c r="B76" s="31"/>
      <c r="C76" s="31" t="s">
        <v>20</v>
      </c>
      <c r="D76" s="52">
        <v>613243</v>
      </c>
      <c r="E76" s="52"/>
      <c r="F76" s="52">
        <v>613243</v>
      </c>
      <c r="G76" s="52"/>
      <c r="H76" s="52"/>
      <c r="I76" s="52"/>
      <c r="J76" s="52"/>
      <c r="K76" s="52">
        <v>613243</v>
      </c>
      <c r="L76" s="52">
        <f>546614+54520</f>
        <v>601134</v>
      </c>
      <c r="M76" s="52">
        <f>K76-L76</f>
        <v>12109</v>
      </c>
      <c r="N76" s="53"/>
      <c r="O76" s="33"/>
      <c r="P76" s="33"/>
    </row>
    <row r="77" spans="1:16" s="29" customFormat="1" ht="15.75" thickBot="1" x14ac:dyDescent="0.3">
      <c r="A77" s="30" t="s">
        <v>19</v>
      </c>
      <c r="B77" s="31"/>
      <c r="C77" s="31" t="s">
        <v>22</v>
      </c>
      <c r="D77" s="52">
        <v>51</v>
      </c>
      <c r="E77" s="52"/>
      <c r="F77" s="52">
        <v>51</v>
      </c>
      <c r="G77" s="52"/>
      <c r="H77" s="52"/>
      <c r="I77" s="52"/>
      <c r="J77" s="52"/>
      <c r="K77" s="52">
        <v>51</v>
      </c>
      <c r="L77" s="52">
        <v>0</v>
      </c>
      <c r="M77" s="52">
        <f t="shared" ref="M77:M78" si="26">K77-L77</f>
        <v>51</v>
      </c>
      <c r="N77" s="53"/>
      <c r="O77" s="33"/>
      <c r="P77" s="33"/>
    </row>
    <row r="78" spans="1:16" s="29" customFormat="1" ht="15.75" thickBot="1" x14ac:dyDescent="0.3">
      <c r="A78" s="30" t="s">
        <v>19</v>
      </c>
      <c r="B78" s="31"/>
      <c r="C78" s="31" t="s">
        <v>23</v>
      </c>
      <c r="D78" s="52">
        <v>210402</v>
      </c>
      <c r="E78" s="52"/>
      <c r="F78" s="52">
        <v>210402</v>
      </c>
      <c r="G78" s="52"/>
      <c r="H78" s="52"/>
      <c r="I78" s="52"/>
      <c r="J78" s="52"/>
      <c r="K78" s="52">
        <v>210402</v>
      </c>
      <c r="L78" s="52">
        <f>157759+50643</f>
        <v>208402</v>
      </c>
      <c r="M78" s="52">
        <f t="shared" si="26"/>
        <v>2000</v>
      </c>
      <c r="N78" s="53"/>
      <c r="O78" s="33"/>
      <c r="P78" s="33"/>
    </row>
    <row r="79" spans="1:16" s="29" customFormat="1" ht="15.75" thickBot="1" x14ac:dyDescent="0.3">
      <c r="A79" s="30" t="s">
        <v>84</v>
      </c>
      <c r="B79" s="31">
        <v>12</v>
      </c>
      <c r="C79" s="31" t="s">
        <v>16</v>
      </c>
      <c r="D79" s="51">
        <f>D81</f>
        <v>171627</v>
      </c>
      <c r="E79" s="51"/>
      <c r="F79" s="51">
        <f t="shared" ref="F79:M79" si="27">F81</f>
        <v>171627</v>
      </c>
      <c r="G79" s="51"/>
      <c r="H79" s="51"/>
      <c r="I79" s="51"/>
      <c r="J79" s="51"/>
      <c r="K79" s="51">
        <f t="shared" si="27"/>
        <v>171627</v>
      </c>
      <c r="L79" s="51">
        <f t="shared" si="27"/>
        <v>141183</v>
      </c>
      <c r="M79" s="51">
        <f t="shared" si="27"/>
        <v>30444</v>
      </c>
      <c r="N79" s="53"/>
      <c r="O79" s="33"/>
      <c r="P79" s="33"/>
    </row>
    <row r="80" spans="1:16" s="29" customFormat="1" ht="15.75" thickBot="1" x14ac:dyDescent="0.3">
      <c r="A80" s="30" t="s">
        <v>83</v>
      </c>
      <c r="B80" s="31"/>
      <c r="C80" s="31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3"/>
      <c r="O80" s="33"/>
      <c r="P80" s="33"/>
    </row>
    <row r="81" spans="1:16" s="29" customFormat="1" ht="15.75" thickBot="1" x14ac:dyDescent="0.3">
      <c r="A81" s="30" t="s">
        <v>19</v>
      </c>
      <c r="B81" s="31"/>
      <c r="C81" s="31" t="s">
        <v>20</v>
      </c>
      <c r="D81" s="52">
        <v>171627</v>
      </c>
      <c r="E81" s="52"/>
      <c r="F81" s="52">
        <v>171627</v>
      </c>
      <c r="G81" s="52"/>
      <c r="H81" s="52"/>
      <c r="I81" s="52"/>
      <c r="J81" s="52"/>
      <c r="K81" s="52">
        <v>171627</v>
      </c>
      <c r="L81" s="52">
        <f>134843+6340</f>
        <v>141183</v>
      </c>
      <c r="M81" s="52">
        <f>K81-L81</f>
        <v>30444</v>
      </c>
      <c r="N81" s="53"/>
      <c r="O81" s="33"/>
      <c r="P81" s="33"/>
    </row>
    <row r="82" spans="1:16" s="29" customFormat="1" ht="15.75" thickBot="1" x14ac:dyDescent="0.3">
      <c r="A82" s="30" t="s">
        <v>39</v>
      </c>
      <c r="B82" s="31">
        <v>13</v>
      </c>
      <c r="C82" s="31" t="s">
        <v>16</v>
      </c>
      <c r="D82" s="51">
        <f>D84+D85</f>
        <v>237138</v>
      </c>
      <c r="E82" s="51"/>
      <c r="F82" s="51">
        <f t="shared" ref="F82:M82" si="28">F84+F85</f>
        <v>237138</v>
      </c>
      <c r="G82" s="51"/>
      <c r="H82" s="51"/>
      <c r="I82" s="51"/>
      <c r="J82" s="51"/>
      <c r="K82" s="51">
        <f t="shared" si="28"/>
        <v>237138</v>
      </c>
      <c r="L82" s="51">
        <f t="shared" si="28"/>
        <v>219404</v>
      </c>
      <c r="M82" s="51">
        <f t="shared" si="28"/>
        <v>17734</v>
      </c>
      <c r="N82" s="53"/>
      <c r="O82" s="33"/>
      <c r="P82" s="33"/>
    </row>
    <row r="83" spans="1:16" s="29" customFormat="1" ht="15.75" thickBot="1" x14ac:dyDescent="0.3">
      <c r="A83" s="30" t="s">
        <v>83</v>
      </c>
      <c r="B83" s="31"/>
      <c r="C83" s="31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3"/>
      <c r="O83" s="33"/>
      <c r="P83" s="33"/>
    </row>
    <row r="84" spans="1:16" s="29" customFormat="1" ht="15.75" thickBot="1" x14ac:dyDescent="0.3">
      <c r="A84" s="30" t="s">
        <v>19</v>
      </c>
      <c r="B84" s="31"/>
      <c r="C84" s="31" t="s">
        <v>20</v>
      </c>
      <c r="D84" s="52">
        <v>228138</v>
      </c>
      <c r="E84" s="52"/>
      <c r="F84" s="52">
        <v>228138</v>
      </c>
      <c r="G84" s="52"/>
      <c r="H84" s="52"/>
      <c r="I84" s="52"/>
      <c r="J84" s="52"/>
      <c r="K84" s="52">
        <v>228138</v>
      </c>
      <c r="L84" s="52">
        <f>155766+63638</f>
        <v>219404</v>
      </c>
      <c r="M84" s="52">
        <f>K84-L84</f>
        <v>8734</v>
      </c>
      <c r="N84" s="53"/>
      <c r="O84" s="33"/>
      <c r="P84" s="33"/>
    </row>
    <row r="85" spans="1:16" s="29" customFormat="1" ht="15.75" thickBot="1" x14ac:dyDescent="0.3">
      <c r="A85" s="30" t="s">
        <v>19</v>
      </c>
      <c r="B85" s="31"/>
      <c r="C85" s="31" t="s">
        <v>29</v>
      </c>
      <c r="D85" s="52">
        <v>9000</v>
      </c>
      <c r="E85" s="52"/>
      <c r="F85" s="52">
        <v>9000</v>
      </c>
      <c r="G85" s="52"/>
      <c r="H85" s="52"/>
      <c r="I85" s="52"/>
      <c r="J85" s="52"/>
      <c r="K85" s="52">
        <v>9000</v>
      </c>
      <c r="L85" s="52">
        <v>0</v>
      </c>
      <c r="M85" s="52">
        <f>K85-L85</f>
        <v>9000</v>
      </c>
      <c r="N85" s="53"/>
      <c r="O85" s="33"/>
      <c r="P85" s="33"/>
    </row>
    <row r="86" spans="1:16" s="29" customFormat="1" ht="15.75" thickBot="1" x14ac:dyDescent="0.3">
      <c r="A86" s="30" t="s">
        <v>40</v>
      </c>
      <c r="B86" s="31">
        <v>14</v>
      </c>
      <c r="C86" s="31" t="s">
        <v>16</v>
      </c>
      <c r="D86" s="51">
        <f>D88+D89+D90</f>
        <v>122133</v>
      </c>
      <c r="E86" s="51"/>
      <c r="F86" s="51">
        <f t="shared" ref="F86:M86" si="29">F88+F89+F90</f>
        <v>122133</v>
      </c>
      <c r="G86" s="51"/>
      <c r="H86" s="51"/>
      <c r="I86" s="51"/>
      <c r="J86" s="51"/>
      <c r="K86" s="51">
        <f t="shared" si="29"/>
        <v>122133</v>
      </c>
      <c r="L86" s="51">
        <f t="shared" si="29"/>
        <v>117286</v>
      </c>
      <c r="M86" s="51">
        <f t="shared" si="29"/>
        <v>4847</v>
      </c>
      <c r="N86" s="53"/>
      <c r="O86" s="33"/>
      <c r="P86" s="33"/>
    </row>
    <row r="87" spans="1:16" s="29" customFormat="1" ht="15.75" thickBot="1" x14ac:dyDescent="0.3">
      <c r="A87" s="30" t="s">
        <v>83</v>
      </c>
      <c r="B87" s="31"/>
      <c r="C87" s="31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3"/>
      <c r="O87" s="33"/>
      <c r="P87" s="33"/>
    </row>
    <row r="88" spans="1:16" s="29" customFormat="1" ht="15.75" thickBot="1" x14ac:dyDescent="0.3">
      <c r="A88" s="30" t="s">
        <v>19</v>
      </c>
      <c r="B88" s="31"/>
      <c r="C88" s="31" t="s">
        <v>20</v>
      </c>
      <c r="D88" s="52">
        <v>102992</v>
      </c>
      <c r="E88" s="52"/>
      <c r="F88" s="52">
        <v>102992</v>
      </c>
      <c r="G88" s="52"/>
      <c r="H88" s="52"/>
      <c r="I88" s="52"/>
      <c r="J88" s="52"/>
      <c r="K88" s="52">
        <v>102992</v>
      </c>
      <c r="L88" s="52">
        <f>37785+61318</f>
        <v>99103</v>
      </c>
      <c r="M88" s="52">
        <f>K88-L88</f>
        <v>3889</v>
      </c>
      <c r="N88" s="53"/>
      <c r="O88" s="33"/>
      <c r="P88" s="33"/>
    </row>
    <row r="89" spans="1:16" s="29" customFormat="1" ht="15.75" thickBot="1" x14ac:dyDescent="0.3">
      <c r="A89" s="30" t="s">
        <v>19</v>
      </c>
      <c r="B89" s="31"/>
      <c r="C89" s="31" t="s">
        <v>27</v>
      </c>
      <c r="D89" s="52">
        <v>11732</v>
      </c>
      <c r="E89" s="52"/>
      <c r="F89" s="52">
        <v>11732</v>
      </c>
      <c r="G89" s="52"/>
      <c r="H89" s="52"/>
      <c r="I89" s="52"/>
      <c r="J89" s="52"/>
      <c r="K89" s="52">
        <v>11732</v>
      </c>
      <c r="L89" s="52">
        <v>11145</v>
      </c>
      <c r="M89" s="52">
        <f t="shared" ref="M89" si="30">K89-L89</f>
        <v>587</v>
      </c>
      <c r="N89" s="53"/>
      <c r="O89" s="33"/>
      <c r="P89" s="33"/>
    </row>
    <row r="90" spans="1:16" s="29" customFormat="1" ht="15.75" thickBot="1" x14ac:dyDescent="0.3">
      <c r="A90" s="30" t="s">
        <v>19</v>
      </c>
      <c r="B90" s="31"/>
      <c r="C90" s="31" t="s">
        <v>101</v>
      </c>
      <c r="D90" s="52">
        <v>7409</v>
      </c>
      <c r="E90" s="52"/>
      <c r="F90" s="52">
        <v>7409</v>
      </c>
      <c r="G90" s="52"/>
      <c r="H90" s="52"/>
      <c r="I90" s="52"/>
      <c r="J90" s="52"/>
      <c r="K90" s="52">
        <v>7409</v>
      </c>
      <c r="L90" s="52">
        <v>7038</v>
      </c>
      <c r="M90" s="52">
        <f>K90-L90</f>
        <v>371</v>
      </c>
      <c r="N90" s="53"/>
      <c r="O90" s="33"/>
      <c r="P90" s="33"/>
    </row>
    <row r="91" spans="1:16" s="29" customFormat="1" ht="26.25" thickBot="1" x14ac:dyDescent="0.3">
      <c r="A91" s="30" t="s">
        <v>85</v>
      </c>
      <c r="B91" s="31">
        <v>15</v>
      </c>
      <c r="C91" s="31" t="s">
        <v>16</v>
      </c>
      <c r="D91" s="51">
        <f>D93+D94</f>
        <v>314122</v>
      </c>
      <c r="E91" s="51"/>
      <c r="F91" s="51">
        <f t="shared" ref="F91:M91" si="31">F93+F94</f>
        <v>314122</v>
      </c>
      <c r="G91" s="51"/>
      <c r="H91" s="51"/>
      <c r="I91" s="51"/>
      <c r="J91" s="51"/>
      <c r="K91" s="51">
        <f t="shared" si="31"/>
        <v>314122</v>
      </c>
      <c r="L91" s="51">
        <f t="shared" si="31"/>
        <v>303507</v>
      </c>
      <c r="M91" s="51">
        <f t="shared" si="31"/>
        <v>10615</v>
      </c>
      <c r="N91" s="53"/>
      <c r="O91" s="33"/>
      <c r="P91" s="33"/>
    </row>
    <row r="92" spans="1:16" s="29" customFormat="1" ht="15.75" thickBot="1" x14ac:dyDescent="0.3">
      <c r="A92" s="30" t="s">
        <v>83</v>
      </c>
      <c r="B92" s="31"/>
      <c r="C92" s="31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3"/>
      <c r="O92" s="33"/>
      <c r="P92" s="33"/>
    </row>
    <row r="93" spans="1:16" s="29" customFormat="1" ht="15.75" thickBot="1" x14ac:dyDescent="0.3">
      <c r="A93" s="30" t="s">
        <v>19</v>
      </c>
      <c r="B93" s="31"/>
      <c r="C93" s="31" t="s">
        <v>20</v>
      </c>
      <c r="D93" s="52">
        <v>222479</v>
      </c>
      <c r="E93" s="52"/>
      <c r="F93" s="52">
        <v>222479</v>
      </c>
      <c r="G93" s="52"/>
      <c r="H93" s="52"/>
      <c r="I93" s="52"/>
      <c r="J93" s="52"/>
      <c r="K93" s="52">
        <v>222479</v>
      </c>
      <c r="L93" s="52">
        <f>196928+19518</f>
        <v>216446</v>
      </c>
      <c r="M93" s="52">
        <f>K93-L93</f>
        <v>6033</v>
      </c>
      <c r="N93" s="53"/>
      <c r="O93" s="33"/>
      <c r="P93" s="33"/>
    </row>
    <row r="94" spans="1:16" s="29" customFormat="1" ht="15.75" thickBot="1" x14ac:dyDescent="0.3">
      <c r="A94" s="30" t="s">
        <v>19</v>
      </c>
      <c r="B94" s="31"/>
      <c r="C94" s="31" t="s">
        <v>22</v>
      </c>
      <c r="D94" s="52">
        <v>91643</v>
      </c>
      <c r="E94" s="52"/>
      <c r="F94" s="52">
        <v>91643</v>
      </c>
      <c r="G94" s="52"/>
      <c r="H94" s="52"/>
      <c r="I94" s="52"/>
      <c r="J94" s="52"/>
      <c r="K94" s="52">
        <v>91643</v>
      </c>
      <c r="L94" s="52">
        <v>87061</v>
      </c>
      <c r="M94" s="52">
        <f>K94-L94</f>
        <v>4582</v>
      </c>
      <c r="N94" s="53"/>
      <c r="O94" s="33"/>
      <c r="P94" s="33"/>
    </row>
    <row r="95" spans="1:16" s="29" customFormat="1" ht="15.75" thickBot="1" x14ac:dyDescent="0.3">
      <c r="A95" s="27" t="s">
        <v>87</v>
      </c>
      <c r="B95" s="28">
        <v>16</v>
      </c>
      <c r="C95" s="28" t="s">
        <v>16</v>
      </c>
      <c r="D95" s="45">
        <f>D97+D98+D99+D100+D101</f>
        <v>351169</v>
      </c>
      <c r="E95" s="45"/>
      <c r="F95" s="45">
        <f t="shared" ref="F95:M95" si="32">F97+F98+F99+F100+F101</f>
        <v>351169</v>
      </c>
      <c r="G95" s="45"/>
      <c r="H95" s="45"/>
      <c r="I95" s="45"/>
      <c r="J95" s="45"/>
      <c r="K95" s="45">
        <f t="shared" si="32"/>
        <v>351169</v>
      </c>
      <c r="L95" s="45">
        <f t="shared" si="32"/>
        <v>304864</v>
      </c>
      <c r="M95" s="45">
        <f t="shared" si="32"/>
        <v>46305</v>
      </c>
      <c r="N95" s="48"/>
      <c r="O95" s="49"/>
      <c r="P95" s="48"/>
    </row>
    <row r="96" spans="1:16" s="29" customFormat="1" ht="15.75" thickBot="1" x14ac:dyDescent="0.3">
      <c r="A96" s="27" t="s">
        <v>34</v>
      </c>
      <c r="B96" s="39"/>
      <c r="C96" s="39"/>
      <c r="D96" s="37"/>
      <c r="E96" s="46"/>
      <c r="F96" s="37"/>
      <c r="G96" s="47"/>
      <c r="H96" s="46"/>
      <c r="I96" s="37"/>
      <c r="J96" s="37"/>
      <c r="K96" s="46"/>
      <c r="L96" s="38"/>
      <c r="M96" s="49"/>
      <c r="N96" s="48"/>
      <c r="O96" s="49"/>
      <c r="P96" s="48"/>
    </row>
    <row r="97" spans="1:16" s="29" customFormat="1" ht="15.75" thickBot="1" x14ac:dyDescent="0.3">
      <c r="A97" s="27" t="s">
        <v>19</v>
      </c>
      <c r="B97" s="39"/>
      <c r="C97" s="28" t="s">
        <v>20</v>
      </c>
      <c r="D97" s="50">
        <v>64282</v>
      </c>
      <c r="E97" s="47"/>
      <c r="F97" s="50">
        <v>64282</v>
      </c>
      <c r="G97" s="47"/>
      <c r="H97" s="47"/>
      <c r="I97" s="37"/>
      <c r="J97" s="50"/>
      <c r="K97" s="47">
        <v>64282</v>
      </c>
      <c r="L97" s="47">
        <v>45937</v>
      </c>
      <c r="M97" s="47">
        <f>K97-L97</f>
        <v>18345</v>
      </c>
      <c r="N97" s="48"/>
      <c r="O97" s="49"/>
      <c r="P97" s="48"/>
    </row>
    <row r="98" spans="1:16" s="29" customFormat="1" ht="15.75" thickBot="1" x14ac:dyDescent="0.3">
      <c r="A98" s="27" t="s">
        <v>19</v>
      </c>
      <c r="B98" s="39"/>
      <c r="C98" s="28" t="s">
        <v>22</v>
      </c>
      <c r="D98" s="50">
        <v>30629</v>
      </c>
      <c r="E98" s="47"/>
      <c r="F98" s="50">
        <v>30629</v>
      </c>
      <c r="G98" s="47"/>
      <c r="H98" s="47"/>
      <c r="I98" s="37"/>
      <c r="J98" s="50"/>
      <c r="K98" s="50">
        <v>30629</v>
      </c>
      <c r="L98" s="47">
        <v>29097</v>
      </c>
      <c r="M98" s="47">
        <f t="shared" ref="M98" si="33">K98-L98</f>
        <v>1532</v>
      </c>
      <c r="N98" s="48"/>
      <c r="O98" s="49"/>
      <c r="P98" s="48"/>
    </row>
    <row r="99" spans="1:16" s="29" customFormat="1" ht="15.75" thickBot="1" x14ac:dyDescent="0.3">
      <c r="A99" s="27" t="s">
        <v>19</v>
      </c>
      <c r="B99" s="39"/>
      <c r="C99" s="28" t="s">
        <v>29</v>
      </c>
      <c r="D99" s="50">
        <v>7000</v>
      </c>
      <c r="E99" s="47"/>
      <c r="F99" s="50">
        <v>7000</v>
      </c>
      <c r="G99" s="47"/>
      <c r="H99" s="47"/>
      <c r="I99" s="37"/>
      <c r="J99" s="50"/>
      <c r="K99" s="47">
        <v>7000</v>
      </c>
      <c r="L99" s="47">
        <v>0</v>
      </c>
      <c r="M99" s="47">
        <f t="shared" ref="M99:M100" si="34">K99-L99</f>
        <v>7000</v>
      </c>
      <c r="N99" s="48"/>
      <c r="O99" s="49"/>
      <c r="P99" s="48"/>
    </row>
    <row r="100" spans="1:16" s="29" customFormat="1" ht="15.75" thickBot="1" x14ac:dyDescent="0.3">
      <c r="A100" s="27" t="s">
        <v>19</v>
      </c>
      <c r="B100" s="40"/>
      <c r="C100" s="28" t="s">
        <v>86</v>
      </c>
      <c r="D100" s="50">
        <v>241926</v>
      </c>
      <c r="E100" s="47"/>
      <c r="F100" s="50">
        <v>241926</v>
      </c>
      <c r="G100" s="47"/>
      <c r="H100" s="50"/>
      <c r="I100" s="47"/>
      <c r="J100" s="38"/>
      <c r="K100" s="47">
        <v>241926</v>
      </c>
      <c r="L100" s="47">
        <f>128343+101487</f>
        <v>229830</v>
      </c>
      <c r="M100" s="47">
        <f t="shared" si="34"/>
        <v>12096</v>
      </c>
      <c r="N100" s="38"/>
      <c r="O100" s="49"/>
      <c r="P100" s="38"/>
    </row>
    <row r="101" spans="1:16" s="29" customFormat="1" ht="15.75" thickBot="1" x14ac:dyDescent="0.3">
      <c r="A101" s="27" t="s">
        <v>19</v>
      </c>
      <c r="B101" s="40"/>
      <c r="C101" s="28" t="s">
        <v>100</v>
      </c>
      <c r="D101" s="50">
        <v>7332</v>
      </c>
      <c r="E101" s="47"/>
      <c r="F101" s="50">
        <v>7332</v>
      </c>
      <c r="G101" s="47"/>
      <c r="H101" s="50"/>
      <c r="I101" s="47"/>
      <c r="J101" s="38"/>
      <c r="K101" s="50">
        <v>7332</v>
      </c>
      <c r="L101" s="47">
        <v>0</v>
      </c>
      <c r="M101" s="47">
        <f t="shared" ref="M101" si="35">K101-L101</f>
        <v>7332</v>
      </c>
      <c r="N101" s="38"/>
      <c r="O101" s="49"/>
      <c r="P101" s="38"/>
    </row>
    <row r="102" spans="1:16" s="29" customFormat="1" ht="15.75" thickBot="1" x14ac:dyDescent="0.3">
      <c r="A102" s="27" t="s">
        <v>88</v>
      </c>
      <c r="B102" s="28">
        <v>17</v>
      </c>
      <c r="C102" s="28" t="s">
        <v>16</v>
      </c>
      <c r="D102" s="45">
        <f>D104</f>
        <v>13900</v>
      </c>
      <c r="E102" s="45"/>
      <c r="F102" s="45">
        <f t="shared" ref="F102:M102" si="36">F104</f>
        <v>13900</v>
      </c>
      <c r="G102" s="45"/>
      <c r="H102" s="45"/>
      <c r="I102" s="45"/>
      <c r="J102" s="45"/>
      <c r="K102" s="45">
        <f t="shared" si="36"/>
        <v>13900</v>
      </c>
      <c r="L102" s="45">
        <f t="shared" si="36"/>
        <v>0</v>
      </c>
      <c r="M102" s="45">
        <f t="shared" si="36"/>
        <v>13900</v>
      </c>
      <c r="N102" s="48"/>
      <c r="O102" s="49"/>
      <c r="P102" s="48"/>
    </row>
    <row r="103" spans="1:16" s="29" customFormat="1" ht="15.75" thickBot="1" x14ac:dyDescent="0.3">
      <c r="A103" s="27" t="s">
        <v>34</v>
      </c>
      <c r="B103" s="39"/>
      <c r="C103" s="39"/>
      <c r="D103" s="37"/>
      <c r="E103" s="46"/>
      <c r="F103" s="37"/>
      <c r="G103" s="47"/>
      <c r="H103" s="46"/>
      <c r="I103" s="37"/>
      <c r="J103" s="37"/>
      <c r="K103" s="46"/>
      <c r="L103" s="38"/>
      <c r="M103" s="49"/>
      <c r="N103" s="48"/>
      <c r="O103" s="49"/>
      <c r="P103" s="48"/>
    </row>
    <row r="104" spans="1:16" s="29" customFormat="1" ht="15.75" thickBot="1" x14ac:dyDescent="0.3">
      <c r="A104" s="27" t="s">
        <v>19</v>
      </c>
      <c r="B104" s="39"/>
      <c r="C104" s="28" t="s">
        <v>20</v>
      </c>
      <c r="D104" s="50">
        <v>13900</v>
      </c>
      <c r="E104" s="50"/>
      <c r="F104" s="50">
        <v>13900</v>
      </c>
      <c r="G104" s="47"/>
      <c r="H104" s="47"/>
      <c r="I104" s="37"/>
      <c r="J104" s="50"/>
      <c r="K104" s="47">
        <v>13900</v>
      </c>
      <c r="L104" s="47">
        <v>0</v>
      </c>
      <c r="M104" s="47">
        <v>13900</v>
      </c>
      <c r="N104" s="48"/>
      <c r="O104" s="49"/>
      <c r="P104" s="48"/>
    </row>
    <row r="105" spans="1:16" s="29" customFormat="1" ht="15.75" thickBot="1" x14ac:dyDescent="0.3">
      <c r="A105" s="27" t="s">
        <v>89</v>
      </c>
      <c r="B105" s="28">
        <v>18</v>
      </c>
      <c r="C105" s="28" t="s">
        <v>16</v>
      </c>
      <c r="D105" s="45">
        <f>D107+D108+D109+D110+D111</f>
        <v>245762</v>
      </c>
      <c r="E105" s="45"/>
      <c r="F105" s="45">
        <f t="shared" ref="F105:M105" si="37">F107+F108+F109+F110+F111</f>
        <v>245762</v>
      </c>
      <c r="G105" s="45"/>
      <c r="H105" s="45"/>
      <c r="I105" s="45"/>
      <c r="J105" s="45"/>
      <c r="K105" s="45">
        <f t="shared" si="37"/>
        <v>245762</v>
      </c>
      <c r="L105" s="45">
        <f t="shared" si="37"/>
        <v>235071</v>
      </c>
      <c r="M105" s="45">
        <f t="shared" si="37"/>
        <v>10691</v>
      </c>
      <c r="N105" s="48"/>
      <c r="O105" s="49"/>
      <c r="P105" s="48"/>
    </row>
    <row r="106" spans="1:16" s="29" customFormat="1" ht="15.75" thickBot="1" x14ac:dyDescent="0.3">
      <c r="A106" s="27" t="s">
        <v>34</v>
      </c>
      <c r="B106" s="39"/>
      <c r="C106" s="39"/>
      <c r="D106" s="37"/>
      <c r="E106" s="46"/>
      <c r="F106" s="37"/>
      <c r="G106" s="47"/>
      <c r="H106" s="46"/>
      <c r="I106" s="37"/>
      <c r="J106" s="37"/>
      <c r="K106" s="46"/>
      <c r="L106" s="38"/>
      <c r="M106" s="49"/>
      <c r="N106" s="48"/>
      <c r="O106" s="49"/>
      <c r="P106" s="48"/>
    </row>
    <row r="107" spans="1:16" s="29" customFormat="1" ht="15.75" thickBot="1" x14ac:dyDescent="0.3">
      <c r="A107" s="27" t="s">
        <v>19</v>
      </c>
      <c r="B107" s="39"/>
      <c r="C107" s="28" t="s">
        <v>20</v>
      </c>
      <c r="D107" s="50">
        <v>120000</v>
      </c>
      <c r="E107" s="50"/>
      <c r="F107" s="50">
        <v>120000</v>
      </c>
      <c r="G107" s="50"/>
      <c r="H107" s="47"/>
      <c r="I107" s="37"/>
      <c r="J107" s="50"/>
      <c r="K107" s="50">
        <v>120000</v>
      </c>
      <c r="L107" s="47">
        <v>118800</v>
      </c>
      <c r="M107" s="47">
        <f>K107-L107</f>
        <v>1200</v>
      </c>
      <c r="N107" s="48"/>
      <c r="O107" s="49"/>
      <c r="P107" s="48"/>
    </row>
    <row r="108" spans="1:16" s="29" customFormat="1" ht="15.75" thickBot="1" x14ac:dyDescent="0.3">
      <c r="A108" s="27" t="s">
        <v>19</v>
      </c>
      <c r="B108" s="39"/>
      <c r="C108" s="28" t="s">
        <v>22</v>
      </c>
      <c r="D108" s="50">
        <v>20051</v>
      </c>
      <c r="E108" s="50"/>
      <c r="F108" s="50">
        <v>20051</v>
      </c>
      <c r="G108" s="50"/>
      <c r="H108" s="47"/>
      <c r="I108" s="37"/>
      <c r="J108" s="50"/>
      <c r="K108" s="50">
        <v>20051</v>
      </c>
      <c r="L108" s="47">
        <v>19048</v>
      </c>
      <c r="M108" s="47">
        <f t="shared" ref="M108:M111" si="38">K108-L108</f>
        <v>1003</v>
      </c>
      <c r="N108" s="48"/>
      <c r="O108" s="49"/>
      <c r="P108" s="48"/>
    </row>
    <row r="109" spans="1:16" s="29" customFormat="1" ht="15.75" thickBot="1" x14ac:dyDescent="0.3">
      <c r="A109" s="27" t="s">
        <v>19</v>
      </c>
      <c r="B109" s="39"/>
      <c r="C109" s="28" t="s">
        <v>102</v>
      </c>
      <c r="D109" s="50">
        <v>11241</v>
      </c>
      <c r="E109" s="50"/>
      <c r="F109" s="50">
        <v>11241</v>
      </c>
      <c r="G109" s="50"/>
      <c r="H109" s="47"/>
      <c r="I109" s="37"/>
      <c r="J109" s="50"/>
      <c r="K109" s="50">
        <v>11241</v>
      </c>
      <c r="L109" s="47">
        <v>10679</v>
      </c>
      <c r="M109" s="47">
        <f t="shared" si="38"/>
        <v>562</v>
      </c>
      <c r="N109" s="48"/>
      <c r="O109" s="49"/>
      <c r="P109" s="48"/>
    </row>
    <row r="110" spans="1:16" s="29" customFormat="1" ht="15.75" thickBot="1" x14ac:dyDescent="0.3">
      <c r="A110" s="27" t="s">
        <v>19</v>
      </c>
      <c r="B110" s="39"/>
      <c r="C110" s="28" t="s">
        <v>100</v>
      </c>
      <c r="D110" s="50">
        <v>3371</v>
      </c>
      <c r="E110" s="50"/>
      <c r="F110" s="50">
        <v>3371</v>
      </c>
      <c r="G110" s="50"/>
      <c r="H110" s="47"/>
      <c r="I110" s="37"/>
      <c r="J110" s="50"/>
      <c r="K110" s="47">
        <v>3371</v>
      </c>
      <c r="L110" s="47">
        <v>0</v>
      </c>
      <c r="M110" s="47">
        <f t="shared" si="38"/>
        <v>3371</v>
      </c>
      <c r="N110" s="48"/>
      <c r="O110" s="49"/>
      <c r="P110" s="48"/>
    </row>
    <row r="111" spans="1:16" s="29" customFormat="1" ht="15.75" thickBot="1" x14ac:dyDescent="0.3">
      <c r="A111" s="27" t="s">
        <v>19</v>
      </c>
      <c r="B111" s="39"/>
      <c r="C111" s="28" t="s">
        <v>86</v>
      </c>
      <c r="D111" s="50">
        <v>91099</v>
      </c>
      <c r="E111" s="50"/>
      <c r="F111" s="50">
        <v>91099</v>
      </c>
      <c r="G111" s="50"/>
      <c r="H111" s="47"/>
      <c r="I111" s="37"/>
      <c r="J111" s="50"/>
      <c r="K111" s="47">
        <v>91099</v>
      </c>
      <c r="L111" s="47">
        <v>86544</v>
      </c>
      <c r="M111" s="47">
        <f t="shared" si="38"/>
        <v>4555</v>
      </c>
      <c r="N111" s="48"/>
      <c r="O111" s="49"/>
      <c r="P111" s="48"/>
    </row>
    <row r="112" spans="1:16" s="29" customFormat="1" ht="15.75" thickBot="1" x14ac:dyDescent="0.3">
      <c r="A112" s="27" t="s">
        <v>103</v>
      </c>
      <c r="B112" s="28">
        <v>19</v>
      </c>
      <c r="C112" s="28" t="s">
        <v>16</v>
      </c>
      <c r="D112" s="45">
        <f>D114</f>
        <v>5989</v>
      </c>
      <c r="E112" s="45"/>
      <c r="F112" s="45">
        <f t="shared" ref="F112:M112" si="39">F114</f>
        <v>5989</v>
      </c>
      <c r="G112" s="45"/>
      <c r="H112" s="45"/>
      <c r="I112" s="45"/>
      <c r="J112" s="45"/>
      <c r="K112" s="45">
        <f t="shared" si="39"/>
        <v>5989</v>
      </c>
      <c r="L112" s="45">
        <f t="shared" si="39"/>
        <v>5689</v>
      </c>
      <c r="M112" s="45">
        <f t="shared" si="39"/>
        <v>300</v>
      </c>
      <c r="N112" s="48"/>
      <c r="O112" s="49"/>
      <c r="P112" s="48"/>
    </row>
    <row r="113" spans="1:16" s="29" customFormat="1" ht="15.75" thickBot="1" x14ac:dyDescent="0.3">
      <c r="A113" s="27" t="s">
        <v>34</v>
      </c>
      <c r="B113" s="39"/>
      <c r="C113" s="39"/>
      <c r="D113" s="37"/>
      <c r="E113" s="46"/>
      <c r="F113" s="37"/>
      <c r="G113" s="47"/>
      <c r="H113" s="46"/>
      <c r="I113" s="37"/>
      <c r="J113" s="37"/>
      <c r="K113" s="46"/>
      <c r="L113" s="38"/>
      <c r="M113" s="49"/>
      <c r="N113" s="48"/>
      <c r="O113" s="49"/>
      <c r="P113" s="48"/>
    </row>
    <row r="114" spans="1:16" s="29" customFormat="1" ht="15.75" thickBot="1" x14ac:dyDescent="0.3">
      <c r="A114" s="27" t="s">
        <v>19</v>
      </c>
      <c r="B114" s="39"/>
      <c r="C114" s="28" t="s">
        <v>20</v>
      </c>
      <c r="D114" s="50">
        <v>5989</v>
      </c>
      <c r="E114" s="50"/>
      <c r="F114" s="50">
        <v>5989</v>
      </c>
      <c r="G114" s="47"/>
      <c r="H114" s="47"/>
      <c r="I114" s="37"/>
      <c r="J114" s="50"/>
      <c r="K114" s="50">
        <v>5989</v>
      </c>
      <c r="L114" s="47">
        <v>5689</v>
      </c>
      <c r="M114" s="47">
        <f>K114-L114</f>
        <v>300</v>
      </c>
      <c r="N114" s="48"/>
      <c r="O114" s="49"/>
      <c r="P114" s="48"/>
    </row>
    <row r="115" spans="1:16" s="29" customFormat="1" ht="15.75" thickBot="1" x14ac:dyDescent="0.3">
      <c r="A115" s="27" t="s">
        <v>104</v>
      </c>
      <c r="B115" s="28">
        <v>20</v>
      </c>
      <c r="C115" s="28" t="s">
        <v>16</v>
      </c>
      <c r="D115" s="45">
        <f>D117</f>
        <v>53960</v>
      </c>
      <c r="E115" s="45"/>
      <c r="F115" s="45">
        <f t="shared" ref="F115:M115" si="40">F117</f>
        <v>53960</v>
      </c>
      <c r="G115" s="45"/>
      <c r="H115" s="45"/>
      <c r="I115" s="45"/>
      <c r="J115" s="45"/>
      <c r="K115" s="45">
        <f t="shared" si="40"/>
        <v>53960</v>
      </c>
      <c r="L115" s="45">
        <f t="shared" si="40"/>
        <v>53421</v>
      </c>
      <c r="M115" s="45">
        <f t="shared" si="40"/>
        <v>539</v>
      </c>
      <c r="N115" s="48"/>
      <c r="O115" s="49"/>
      <c r="P115" s="48"/>
    </row>
    <row r="116" spans="1:16" s="29" customFormat="1" ht="15.75" thickBot="1" x14ac:dyDescent="0.3">
      <c r="A116" s="27" t="s">
        <v>34</v>
      </c>
      <c r="B116" s="39"/>
      <c r="C116" s="39"/>
      <c r="D116" s="37"/>
      <c r="E116" s="46"/>
      <c r="F116" s="37"/>
      <c r="G116" s="47"/>
      <c r="H116" s="46"/>
      <c r="I116" s="37"/>
      <c r="J116" s="37"/>
      <c r="K116" s="46"/>
      <c r="L116" s="38"/>
      <c r="M116" s="49"/>
      <c r="N116" s="48"/>
      <c r="O116" s="49"/>
      <c r="P116" s="48"/>
    </row>
    <row r="117" spans="1:16" s="29" customFormat="1" ht="15.75" thickBot="1" x14ac:dyDescent="0.3">
      <c r="A117" s="27" t="s">
        <v>19</v>
      </c>
      <c r="B117" s="39"/>
      <c r="C117" s="28" t="s">
        <v>20</v>
      </c>
      <c r="D117" s="50">
        <v>53960</v>
      </c>
      <c r="E117" s="50"/>
      <c r="F117" s="50">
        <v>53960</v>
      </c>
      <c r="G117" s="47"/>
      <c r="H117" s="47"/>
      <c r="I117" s="37"/>
      <c r="J117" s="50"/>
      <c r="K117" s="50">
        <v>53960</v>
      </c>
      <c r="L117" s="47">
        <v>53421</v>
      </c>
      <c r="M117" s="47">
        <f>K117-L117</f>
        <v>539</v>
      </c>
      <c r="N117" s="48"/>
      <c r="O117" s="49"/>
      <c r="P117" s="48"/>
    </row>
    <row r="118" spans="1:16" ht="15.75" x14ac:dyDescent="0.25">
      <c r="A118" s="25"/>
    </row>
    <row r="119" spans="1:16" ht="15.75" x14ac:dyDescent="0.25">
      <c r="A119" s="25"/>
    </row>
    <row r="120" spans="1:16" ht="15.75" x14ac:dyDescent="0.25">
      <c r="A120" s="25"/>
    </row>
    <row r="121" spans="1:16" ht="10.5" customHeight="1" x14ac:dyDescent="0.25">
      <c r="A121" s="25"/>
    </row>
    <row r="122" spans="1:16" ht="13.5" hidden="1" customHeight="1" x14ac:dyDescent="0.25">
      <c r="A122" s="25"/>
    </row>
    <row r="123" spans="1:16" ht="12.75" hidden="1" customHeight="1" x14ac:dyDescent="0.25">
      <c r="A123" s="25"/>
    </row>
    <row r="124" spans="1:16" ht="15.75" hidden="1" x14ac:dyDescent="0.25">
      <c r="A124" s="25"/>
    </row>
    <row r="125" spans="1:16" ht="4.5" hidden="1" customHeight="1" x14ac:dyDescent="0.25">
      <c r="A125" s="25"/>
    </row>
    <row r="126" spans="1:16" ht="15.75" hidden="1" x14ac:dyDescent="0.25">
      <c r="A126" s="25"/>
    </row>
    <row r="127" spans="1:16" ht="3" hidden="1" customHeight="1" x14ac:dyDescent="0.25">
      <c r="A127" s="25"/>
    </row>
    <row r="128" spans="1:16" ht="15.75" hidden="1" x14ac:dyDescent="0.25">
      <c r="A128" s="25"/>
    </row>
    <row r="129" spans="1:17" ht="47.25" customHeight="1" x14ac:dyDescent="0.25">
      <c r="A129" s="134" t="s">
        <v>96</v>
      </c>
      <c r="B129" s="134"/>
      <c r="C129" s="3"/>
      <c r="D129" s="133" t="s">
        <v>105</v>
      </c>
      <c r="E129" s="133"/>
      <c r="F129" s="3"/>
      <c r="G129" s="133" t="s">
        <v>97</v>
      </c>
      <c r="H129" s="133"/>
      <c r="I129" s="133"/>
      <c r="J129" s="3"/>
      <c r="K129" s="54"/>
      <c r="L129" s="54"/>
      <c r="M129" s="55"/>
      <c r="N129" s="133" t="s">
        <v>98</v>
      </c>
      <c r="O129" s="133"/>
      <c r="P129" s="133"/>
      <c r="Q129" s="3"/>
    </row>
    <row r="130" spans="1:17" ht="15.75" customHeight="1" x14ac:dyDescent="0.25">
      <c r="A130" s="134"/>
      <c r="B130" s="134"/>
      <c r="C130" s="3"/>
      <c r="D130" s="135" t="s">
        <v>92</v>
      </c>
      <c r="E130" s="135"/>
      <c r="F130" s="56"/>
      <c r="G130" s="135" t="s">
        <v>93</v>
      </c>
      <c r="H130" s="135"/>
      <c r="I130" s="135"/>
      <c r="J130" s="56"/>
      <c r="K130" s="135" t="s">
        <v>94</v>
      </c>
      <c r="L130" s="135"/>
      <c r="M130" s="56"/>
      <c r="N130" s="136" t="s">
        <v>95</v>
      </c>
      <c r="O130" s="136"/>
      <c r="P130" s="136"/>
      <c r="Q130" s="3"/>
    </row>
    <row r="131" spans="1:17" ht="15.75" x14ac:dyDescent="0.25">
      <c r="A131" s="25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5.75" x14ac:dyDescent="0.25">
      <c r="A132" s="25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x14ac:dyDescent="0.25">
      <c r="A133" s="26"/>
    </row>
    <row r="134" spans="1:17" x14ac:dyDescent="0.25">
      <c r="A134" s="26"/>
      <c r="B134" s="22"/>
    </row>
    <row r="135" spans="1:17" x14ac:dyDescent="0.25">
      <c r="A135" s="26"/>
    </row>
    <row r="136" spans="1:17" x14ac:dyDescent="0.25">
      <c r="A136" s="26"/>
    </row>
    <row r="137" spans="1:17" x14ac:dyDescent="0.25">
      <c r="A137" s="26"/>
    </row>
    <row r="138" spans="1:17" x14ac:dyDescent="0.25">
      <c r="A138" s="26"/>
    </row>
  </sheetData>
  <mergeCells count="24">
    <mergeCell ref="N129:P129"/>
    <mergeCell ref="A129:B130"/>
    <mergeCell ref="D129:E129"/>
    <mergeCell ref="D130:E130"/>
    <mergeCell ref="G129:I129"/>
    <mergeCell ref="G130:I130"/>
    <mergeCell ref="K130:L130"/>
    <mergeCell ref="N130:P130"/>
    <mergeCell ref="A1:P2"/>
    <mergeCell ref="G3:P3"/>
    <mergeCell ref="G4:G5"/>
    <mergeCell ref="H4:H5"/>
    <mergeCell ref="I4:I5"/>
    <mergeCell ref="J4:J5"/>
    <mergeCell ref="K4:K5"/>
    <mergeCell ref="L4:N4"/>
    <mergeCell ref="O4:O5"/>
    <mergeCell ref="P4:P5"/>
    <mergeCell ref="A3:A5"/>
    <mergeCell ref="B3:B5"/>
    <mergeCell ref="C3:C5"/>
    <mergeCell ref="D3:D5"/>
    <mergeCell ref="E3:E5"/>
    <mergeCell ref="F3:F5"/>
  </mergeCells>
  <pageMargins left="0.43307086614173229" right="0.23622047244094491" top="0.35433070866141736" bottom="0.35433070866141736" header="0.11811023622047245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Лист2</vt:lpstr>
      <vt:lpstr>Лист1</vt:lpstr>
      <vt:lpstr>Лист3</vt:lpstr>
      <vt:lpstr>Лист3!Область_печати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2023-01-09T13:16:26Z</cp:lastPrinted>
  <dcterms:created xsi:type="dcterms:W3CDTF">2022-09-30T09:23:26Z</dcterms:created>
  <dcterms:modified xsi:type="dcterms:W3CDTF">2023-01-09T14:37:07Z</dcterms:modified>
</cp:coreProperties>
</file>