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П-2\п-2\2023г\П-2 РЕГ\"/>
    </mc:Choice>
  </mc:AlternateContent>
  <xr:revisionPtr revIDLastSave="0" documentId="13_ncr:1_{38D807E2-B947-4B9B-84CE-57F6CDCBE7A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2" sheetId="2" r:id="rId1"/>
    <sheet name="Лист1" sheetId="1" r:id="rId2"/>
    <sheet name="Лист3" sheetId="3" r:id="rId3"/>
  </sheets>
  <definedNames>
    <definedName name="_xlnm._FilterDatabase" localSheetId="1" hidden="1">Лист1!$A$6:$T$73</definedName>
    <definedName name="_xlnm.Print_Area" localSheetId="2">Лист3!$A$1:$P$94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3" l="1"/>
  <c r="D75" i="3"/>
  <c r="K75" i="3" s="1"/>
  <c r="F75" i="3" s="1"/>
  <c r="K77" i="3"/>
  <c r="F77" i="3" s="1"/>
  <c r="K78" i="3"/>
  <c r="M78" i="3" s="1"/>
  <c r="D73" i="3"/>
  <c r="L73" i="3"/>
  <c r="L69" i="3"/>
  <c r="D69" i="3"/>
  <c r="L65" i="3"/>
  <c r="D65" i="3"/>
  <c r="L62" i="3"/>
  <c r="D62" i="3"/>
  <c r="L61" i="3"/>
  <c r="D61" i="3"/>
  <c r="L57" i="3"/>
  <c r="D57" i="3"/>
  <c r="L51" i="3"/>
  <c r="L54" i="3"/>
  <c r="D54" i="3"/>
  <c r="D51" i="3" s="1"/>
  <c r="K53" i="3"/>
  <c r="F53" i="3" s="1"/>
  <c r="L50" i="3"/>
  <c r="D50" i="3"/>
  <c r="L47" i="3"/>
  <c r="D47" i="3"/>
  <c r="L46" i="3"/>
  <c r="D46" i="3"/>
  <c r="L42" i="3"/>
  <c r="D42" i="3"/>
  <c r="L41" i="3"/>
  <c r="D41" i="3"/>
  <c r="L35" i="3"/>
  <c r="K38" i="3"/>
  <c r="M38" i="3" s="1"/>
  <c r="L37" i="3"/>
  <c r="D37" i="3"/>
  <c r="D35" i="3" s="1"/>
  <c r="L34" i="3"/>
  <c r="D34" i="3"/>
  <c r="L33" i="3"/>
  <c r="D33" i="3"/>
  <c r="D30" i="3"/>
  <c r="L30" i="3"/>
  <c r="K27" i="3"/>
  <c r="M27" i="3" s="1"/>
  <c r="L26" i="3"/>
  <c r="D26" i="3"/>
  <c r="L25" i="3"/>
  <c r="D25" i="3"/>
  <c r="D23" i="3" s="1"/>
  <c r="L22" i="3"/>
  <c r="D22" i="3"/>
  <c r="D13" i="3"/>
  <c r="L19" i="3"/>
  <c r="D19" i="3"/>
  <c r="K16" i="3"/>
  <c r="M16" i="3" s="1"/>
  <c r="L15" i="3"/>
  <c r="L13" i="3" s="1"/>
  <c r="D15" i="3"/>
  <c r="L12" i="3"/>
  <c r="D12" i="3"/>
  <c r="L11" i="3"/>
  <c r="J10" i="1"/>
  <c r="D10" i="1"/>
  <c r="D11" i="3"/>
  <c r="J72" i="1"/>
  <c r="D72" i="1"/>
  <c r="H6" i="1"/>
  <c r="I6" i="1"/>
  <c r="E74" i="1"/>
  <c r="F74" i="1"/>
  <c r="G74" i="1"/>
  <c r="K74" i="1"/>
  <c r="D74" i="1"/>
  <c r="J74" i="1"/>
  <c r="J68" i="1"/>
  <c r="D68" i="1"/>
  <c r="J64" i="1"/>
  <c r="D64" i="1"/>
  <c r="F61" i="1"/>
  <c r="D61" i="1"/>
  <c r="J60" i="1"/>
  <c r="D60" i="1"/>
  <c r="J56" i="1"/>
  <c r="D56" i="1"/>
  <c r="E50" i="1"/>
  <c r="G50" i="1"/>
  <c r="J50" i="1"/>
  <c r="K50" i="1"/>
  <c r="D50" i="1"/>
  <c r="F53" i="1"/>
  <c r="F50" i="1" s="1"/>
  <c r="D53" i="1"/>
  <c r="J49" i="1"/>
  <c r="D49" i="1"/>
  <c r="M53" i="3" l="1"/>
  <c r="M77" i="3"/>
  <c r="M75" i="3" s="1"/>
  <c r="F38" i="3"/>
  <c r="F27" i="3"/>
  <c r="F16" i="3"/>
  <c r="F46" i="1"/>
  <c r="D46" i="1"/>
  <c r="J45" i="1"/>
  <c r="D45" i="1"/>
  <c r="J40" i="1"/>
  <c r="D40" i="1"/>
  <c r="F41" i="1"/>
  <c r="D41" i="1"/>
  <c r="E34" i="1"/>
  <c r="F34" i="1"/>
  <c r="G34" i="1"/>
  <c r="J36" i="1"/>
  <c r="D36" i="1"/>
  <c r="D34" i="1" s="1"/>
  <c r="F33" i="1"/>
  <c r="D33" i="1"/>
  <c r="J32" i="1"/>
  <c r="D32" i="1"/>
  <c r="J29" i="1"/>
  <c r="D29" i="1"/>
  <c r="E22" i="1"/>
  <c r="Q6" i="1"/>
  <c r="P6" i="1"/>
  <c r="F25" i="1"/>
  <c r="D25" i="1"/>
  <c r="D22" i="1" s="1"/>
  <c r="J24" i="1"/>
  <c r="D24" i="1"/>
  <c r="J21" i="1"/>
  <c r="D21" i="1"/>
  <c r="J18" i="1"/>
  <c r="D18" i="1"/>
  <c r="K12" i="1"/>
  <c r="J12" i="1"/>
  <c r="F12" i="1"/>
  <c r="G12" i="1"/>
  <c r="E12" i="1"/>
  <c r="D12" i="1"/>
  <c r="J14" i="1"/>
  <c r="D14" i="1"/>
  <c r="F11" i="1"/>
  <c r="D11" i="1"/>
  <c r="K54" i="3" l="1"/>
  <c r="L43" i="3"/>
  <c r="D43" i="3"/>
  <c r="K47" i="3"/>
  <c r="F47" i="3" s="1"/>
  <c r="K46" i="3"/>
  <c r="F46" i="3" s="1"/>
  <c r="K42" i="3"/>
  <c r="F42" i="3" s="1"/>
  <c r="L39" i="3"/>
  <c r="D39" i="3"/>
  <c r="K12" i="3"/>
  <c r="F12" i="3" s="1"/>
  <c r="M12" i="3" l="1"/>
  <c r="M42" i="3"/>
  <c r="M54" i="3"/>
  <c r="M51" i="3" s="1"/>
  <c r="K51" i="3"/>
  <c r="F54" i="3"/>
  <c r="F51" i="3" s="1"/>
  <c r="M46" i="3"/>
  <c r="M47" i="3"/>
  <c r="L9" i="3"/>
  <c r="D9" i="3"/>
  <c r="J47" i="1" l="1"/>
  <c r="J58" i="1"/>
  <c r="K54" i="1"/>
  <c r="J54" i="1"/>
  <c r="K47" i="1" l="1"/>
  <c r="E47" i="1"/>
  <c r="D47" i="1"/>
  <c r="F42" i="1"/>
  <c r="G42" i="1"/>
  <c r="E42" i="1"/>
  <c r="D42" i="1"/>
  <c r="K42" i="1"/>
  <c r="J42" i="1"/>
  <c r="E38" i="1"/>
  <c r="D38" i="1"/>
  <c r="G38" i="1"/>
  <c r="F38" i="1"/>
  <c r="K38" i="1"/>
  <c r="J38" i="1"/>
  <c r="K34" i="1"/>
  <c r="J34" i="1"/>
  <c r="D19" i="1"/>
  <c r="E19" i="1"/>
  <c r="G8" i="1"/>
  <c r="F8" i="1"/>
  <c r="E8" i="1"/>
  <c r="D8" i="1"/>
  <c r="L71" i="3" l="1"/>
  <c r="D71" i="3"/>
  <c r="L67" i="3"/>
  <c r="D67" i="3"/>
  <c r="L63" i="3"/>
  <c r="L59" i="3"/>
  <c r="D59" i="3"/>
  <c r="L55" i="3"/>
  <c r="D55" i="3"/>
  <c r="L48" i="3"/>
  <c r="D48" i="3"/>
  <c r="L31" i="3"/>
  <c r="D31" i="3"/>
  <c r="L28" i="3"/>
  <c r="D28" i="3"/>
  <c r="L23" i="3"/>
  <c r="L20" i="3"/>
  <c r="D20" i="3"/>
  <c r="K13" i="3"/>
  <c r="K74" i="3"/>
  <c r="F74" i="3" s="1"/>
  <c r="K73" i="3"/>
  <c r="F73" i="3" s="1"/>
  <c r="K70" i="3"/>
  <c r="F70" i="3" s="1"/>
  <c r="K69" i="3"/>
  <c r="F69" i="3" s="1"/>
  <c r="K66" i="3"/>
  <c r="F66" i="3" s="1"/>
  <c r="K65" i="3"/>
  <c r="F65" i="3" s="1"/>
  <c r="K62" i="3"/>
  <c r="F62" i="3" s="1"/>
  <c r="K61" i="3"/>
  <c r="F61" i="3" s="1"/>
  <c r="F60" i="3"/>
  <c r="K58" i="3"/>
  <c r="F58" i="3" s="1"/>
  <c r="K57" i="3"/>
  <c r="F57" i="3" s="1"/>
  <c r="K50" i="3"/>
  <c r="F50" i="3" s="1"/>
  <c r="K45" i="3"/>
  <c r="F45" i="3" s="1"/>
  <c r="K41" i="3"/>
  <c r="F41" i="3" s="1"/>
  <c r="K37" i="3"/>
  <c r="F37" i="3" s="1"/>
  <c r="K34" i="3"/>
  <c r="F34" i="3" s="1"/>
  <c r="K33" i="3"/>
  <c r="F33" i="3" s="1"/>
  <c r="K30" i="3"/>
  <c r="F30" i="3" s="1"/>
  <c r="K26" i="3"/>
  <c r="F26" i="3" s="1"/>
  <c r="K25" i="3"/>
  <c r="F25" i="3" s="1"/>
  <c r="K22" i="3"/>
  <c r="F22" i="3" s="1"/>
  <c r="K19" i="3"/>
  <c r="F19" i="3" s="1"/>
  <c r="K15" i="3"/>
  <c r="F15" i="3" s="1"/>
  <c r="K11" i="3"/>
  <c r="F11" i="3" s="1"/>
  <c r="E70" i="1"/>
  <c r="F70" i="1"/>
  <c r="G70" i="1"/>
  <c r="J70" i="1"/>
  <c r="K70" i="1"/>
  <c r="D70" i="1"/>
  <c r="E66" i="1"/>
  <c r="F66" i="1"/>
  <c r="G66" i="1"/>
  <c r="J66" i="1"/>
  <c r="K66" i="1"/>
  <c r="D66" i="1"/>
  <c r="G62" i="1"/>
  <c r="F62" i="1"/>
  <c r="E58" i="1"/>
  <c r="F58" i="1"/>
  <c r="G58" i="1"/>
  <c r="K58" i="1"/>
  <c r="D58" i="1"/>
  <c r="G54" i="1"/>
  <c r="F54" i="1"/>
  <c r="K30" i="1"/>
  <c r="J30" i="1"/>
  <c r="E30" i="1"/>
  <c r="F30" i="1"/>
  <c r="G30" i="1"/>
  <c r="D30" i="1"/>
  <c r="K27" i="1"/>
  <c r="J27" i="1"/>
  <c r="E27" i="1"/>
  <c r="D27" i="1"/>
  <c r="K22" i="1"/>
  <c r="J22" i="1"/>
  <c r="G22" i="1"/>
  <c r="G6" i="1" s="1"/>
  <c r="F22" i="1"/>
  <c r="F6" i="1" s="1"/>
  <c r="K71" i="3" l="1"/>
  <c r="F71" i="3" s="1"/>
  <c r="M74" i="3"/>
  <c r="M73" i="3"/>
  <c r="K67" i="3"/>
  <c r="F67" i="3" s="1"/>
  <c r="M70" i="3"/>
  <c r="M69" i="3"/>
  <c r="M67" i="3" s="1"/>
  <c r="D63" i="3"/>
  <c r="K63" i="3" s="1"/>
  <c r="F63" i="3" s="1"/>
  <c r="M66" i="3"/>
  <c r="M65" i="3"/>
  <c r="K59" i="3"/>
  <c r="F59" i="3" s="1"/>
  <c r="M62" i="3"/>
  <c r="K55" i="3"/>
  <c r="F55" i="3" s="1"/>
  <c r="M58" i="3"/>
  <c r="K48" i="3"/>
  <c r="F48" i="3" s="1"/>
  <c r="K43" i="3"/>
  <c r="F43" i="3" s="1"/>
  <c r="M45" i="3"/>
  <c r="M43" i="3" s="1"/>
  <c r="K39" i="3"/>
  <c r="F39" i="3" s="1"/>
  <c r="K35" i="3"/>
  <c r="F35" i="3" s="1"/>
  <c r="K31" i="3"/>
  <c r="F31" i="3" s="1"/>
  <c r="M34" i="3"/>
  <c r="K28" i="3"/>
  <c r="F28" i="3" s="1"/>
  <c r="K23" i="3"/>
  <c r="F23" i="3" s="1"/>
  <c r="M71" i="3" l="1"/>
  <c r="M33" i="3"/>
  <c r="M31" i="3" s="1"/>
  <c r="M41" i="3"/>
  <c r="M39" i="3" s="1"/>
  <c r="M30" i="3"/>
  <c r="M28" i="3" s="1"/>
  <c r="M63" i="3"/>
  <c r="M57" i="3"/>
  <c r="M55" i="3" s="1"/>
  <c r="M37" i="3"/>
  <c r="M35" i="3" s="1"/>
  <c r="M50" i="3"/>
  <c r="M48" i="3" s="1"/>
  <c r="M61" i="3"/>
  <c r="M59" i="3" s="1"/>
  <c r="M26" i="3" l="1"/>
  <c r="K20" i="3"/>
  <c r="F20" i="3" s="1"/>
  <c r="D17" i="3"/>
  <c r="D7" i="3" s="1"/>
  <c r="M19" i="3"/>
  <c r="M17" i="3" s="1"/>
  <c r="F13" i="3"/>
  <c r="M15" i="3"/>
  <c r="M13" i="3" s="1"/>
  <c r="K17" i="3" l="1"/>
  <c r="F17" i="3" s="1"/>
  <c r="K9" i="3"/>
  <c r="M25" i="3"/>
  <c r="M23" i="3" s="1"/>
  <c r="M11" i="3"/>
  <c r="M9" i="3" s="1"/>
  <c r="M7" i="3" s="1"/>
  <c r="L17" i="3"/>
  <c r="L7" i="3" s="1"/>
  <c r="M22" i="3"/>
  <c r="M20" i="3" s="1"/>
  <c r="F9" i="3" l="1"/>
  <c r="F7" i="3" s="1"/>
  <c r="K7" i="3"/>
  <c r="E62" i="1"/>
  <c r="K62" i="1"/>
  <c r="D62" i="1"/>
  <c r="J62" i="1"/>
  <c r="E54" i="1"/>
  <c r="J19" i="1"/>
  <c r="K19" i="1"/>
  <c r="J16" i="1"/>
  <c r="K16" i="1"/>
  <c r="E16" i="1"/>
  <c r="E6" i="1" s="1"/>
  <c r="D16" i="1"/>
  <c r="K8" i="1"/>
  <c r="J8" i="1"/>
  <c r="K6" i="1" l="1"/>
  <c r="J6" i="1"/>
  <c r="D54" i="1"/>
  <c r="D6" i="1" s="1"/>
</calcChain>
</file>

<file path=xl/sharedStrings.xml><?xml version="1.0" encoding="utf-8"?>
<sst xmlns="http://schemas.openxmlformats.org/spreadsheetml/2006/main" count="326" uniqueCount="97">
  <si>
    <t>РАЗДЕЛ 1. Инвестиции в основной капитал по районам республики, видам экономической деятельности и по видам основных фондов</t>
  </si>
  <si>
    <t>№ строки</t>
  </si>
  <si>
    <t>Код ОКВЭД</t>
  </si>
  <si>
    <t>Инвестиции в основной капитал - всего</t>
  </si>
  <si>
    <t>за отчетный квартал</t>
  </si>
  <si>
    <t>в том числе:</t>
  </si>
  <si>
    <t>Жилые здания и помещения</t>
  </si>
  <si>
    <t>Здания (кроме жилых)</t>
  </si>
  <si>
    <t>Сооружения</t>
  </si>
  <si>
    <t>транспортные средства</t>
  </si>
  <si>
    <t>информационное, компьютерное оборудование</t>
  </si>
  <si>
    <t>прочие инвестиции</t>
  </si>
  <si>
    <t>А</t>
  </si>
  <si>
    <t>Б</t>
  </si>
  <si>
    <t>В</t>
  </si>
  <si>
    <t>Всего по предприятию</t>
  </si>
  <si>
    <t>х</t>
  </si>
  <si>
    <t>из них:</t>
  </si>
  <si>
    <t>г. Аргун</t>
  </si>
  <si>
    <t>по ОКВЭД</t>
  </si>
  <si>
    <t>42.21</t>
  </si>
  <si>
    <t>Ачхой-Мартановский район</t>
  </si>
  <si>
    <t>Веденский район</t>
  </si>
  <si>
    <t>Грозненский район</t>
  </si>
  <si>
    <t>г. Грозный</t>
  </si>
  <si>
    <t>41.20</t>
  </si>
  <si>
    <t>Гудермесский район</t>
  </si>
  <si>
    <t>г. Гудермес</t>
  </si>
  <si>
    <t>Надтеречный район</t>
  </si>
  <si>
    <t xml:space="preserve">в т. ч. </t>
  </si>
  <si>
    <t>Наурский район</t>
  </si>
  <si>
    <t>Курчалоевский район</t>
  </si>
  <si>
    <t>Шалинский район</t>
  </si>
  <si>
    <t>г. Урус-Мартан</t>
  </si>
  <si>
    <t>Шелковской район</t>
  </si>
  <si>
    <t>Урус-Мартановский район</t>
  </si>
  <si>
    <t>СВЕДЕНИЯ ОБ ИНВЕСТИЦИЯХ</t>
  </si>
  <si>
    <t>за январь -</t>
  </si>
  <si>
    <t>г.</t>
  </si>
  <si>
    <t>(нарастающим итогом)</t>
  </si>
  <si>
    <t>Представляют:</t>
  </si>
  <si>
    <t>Сроки представления</t>
  </si>
  <si>
    <t>Форма № П-2 (рег)</t>
  </si>
  <si>
    <t>юридические лица, их обособленные подразделения (кроме субъектов малого предпринимательства)</t>
  </si>
  <si>
    <t xml:space="preserve">- территориальному органу Росстата по установленному им адресу; </t>
  </si>
  <si>
    <t>Утверждена</t>
  </si>
  <si>
    <t>Распоряжением Правительства</t>
  </si>
  <si>
    <t>Чеченской Республики</t>
  </si>
  <si>
    <t>Наименование отчитывающейся организации</t>
  </si>
  <si>
    <t xml:space="preserve">   Министерство строительства и жилищно-коммунального хозяйства Чеченской Республики</t>
  </si>
  <si>
    <t>Почтовый адрес</t>
  </si>
  <si>
    <t>   364021, г. Грозный, ул. Санкт-Петербургская, 11</t>
  </si>
  <si>
    <t>Квартальная</t>
  </si>
  <si>
    <t>Код (проставляет отчитывающаяся организация)</t>
  </si>
  <si>
    <t>отчитывающейся  организации  по ОКПО</t>
  </si>
  <si>
    <t>вида  деятельности по  ОКВЭД</t>
  </si>
  <si>
    <t>территории по ОКАТО</t>
  </si>
  <si>
    <t>75.11.21</t>
  </si>
  <si>
    <t>РЕГИОНАЛЬНОЕ ГОСУДАРСТВЕННОЕ СТАТИСТИЧЕСКОЕ НАБЛЮДЕНИЕ</t>
  </si>
  <si>
    <t>не позднее 20 числа после отчетного периода</t>
  </si>
  <si>
    <t>от  01.11.2008 г. № 530-р</t>
  </si>
  <si>
    <t>РАЗДЕЛ 2. Инвестиции в основной капитал по районам республики, видам экономической деятельности и источникам финансирования</t>
  </si>
  <si>
    <t>Код по ОКВЭД</t>
  </si>
  <si>
    <t>Собственные средства</t>
  </si>
  <si>
    <t>Привлеченные средства</t>
  </si>
  <si>
    <t>кредиты банков</t>
  </si>
  <si>
    <t>из них кредиты иностр. банков</t>
  </si>
  <si>
    <t>заемные средства других организаций</t>
  </si>
  <si>
    <t>инвестиции из-за рубежа</t>
  </si>
  <si>
    <t>бюджетные средства</t>
  </si>
  <si>
    <t>средства внебюджетных фондов</t>
  </si>
  <si>
    <t>прочие</t>
  </si>
  <si>
    <t>из федерального бюджета</t>
  </si>
  <si>
    <t>из субъектов ЧР</t>
  </si>
  <si>
    <t>из местных бюджетов</t>
  </si>
  <si>
    <t xml:space="preserve">из них: </t>
  </si>
  <si>
    <t>в т. ч.</t>
  </si>
  <si>
    <t>Урус-Мартановский  район</t>
  </si>
  <si>
    <t>68.10.11</t>
  </si>
  <si>
    <t>Ножай-Юртовский район</t>
  </si>
  <si>
    <t>Шатойский район</t>
  </si>
  <si>
    <t>прочие машины и оборудование, включая хоз-й инвентарь</t>
  </si>
  <si>
    <t>в т.ч.</t>
  </si>
  <si>
    <t>(должность)</t>
  </si>
  <si>
    <t>(ФИО)</t>
  </si>
  <si>
    <t>(подпись)</t>
  </si>
  <si>
    <t>(номер контактного телефона)</t>
  </si>
  <si>
    <t>Должностное лицо, ответственное за      составление формы</t>
  </si>
  <si>
    <t>Джатаева Хава Андиевна</t>
  </si>
  <si>
    <t>22-48-65</t>
  </si>
  <si>
    <t>Начальник ОБУ и О</t>
  </si>
  <si>
    <t> 23</t>
  </si>
  <si>
    <t xml:space="preserve">г.Шали </t>
  </si>
  <si>
    <t>г.Шали</t>
  </si>
  <si>
    <t>42.11</t>
  </si>
  <si>
    <t>Серноводский район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</si>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</sst>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4" fontId="9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/>
    <xf numFmtId="0" fontId="1" fillId="0" borderId="29" xfId="0" applyFont="1" applyBorder="1"/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/>
    </xf>
    <xf numFmtId="0" fontId="0" fillId="2" borderId="0" xfId="0" applyFill="1"/>
    <xf numFmtId="164" fontId="9" fillId="2" borderId="21" xfId="0" applyNumberFormat="1" applyFont="1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3" fontId="0" fillId="2" borderId="0" xfId="0" applyNumberFormat="1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workbookViewId="0">
      <selection activeCell="G7" sqref="G7:I7"/>
    </sheetView>
  </sheetViews>
  <sheetFormatPr defaultRowHeight="15" x14ac:dyDescent="0.25"/>
  <cols>
    <col min="1" max="3" width="9.140625" customWidth="1"/>
    <col min="8" max="8" width="6.7109375" customWidth="1"/>
    <col min="9" max="9" width="4.42578125" customWidth="1"/>
    <col min="10" max="10" width="6" customWidth="1"/>
    <col min="11" max="11" width="5" customWidth="1"/>
    <col min="12" max="12" width="3.42578125" customWidth="1"/>
  </cols>
  <sheetData>
    <row r="1" spans="1:18" x14ac:dyDescent="0.25">
      <c r="A1" s="2"/>
    </row>
    <row r="2" spans="1:18" x14ac:dyDescent="0.25">
      <c r="A2" s="3"/>
    </row>
    <row r="3" spans="1:18" ht="15.75" thickBot="1" x14ac:dyDescent="0.3">
      <c r="A3" s="3"/>
    </row>
    <row r="4" spans="1:18" ht="15.75" thickBot="1" x14ac:dyDescent="0.3">
      <c r="A4" s="3"/>
      <c r="B4" s="3"/>
      <c r="C4" s="53" t="s">
        <v>58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3"/>
      <c r="R4" s="3"/>
    </row>
    <row r="5" spans="1:18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.25" customHeight="1" x14ac:dyDescent="0.25">
      <c r="A6" s="3"/>
      <c r="B6" s="3"/>
      <c r="C6" s="3"/>
      <c r="D6" s="56" t="s">
        <v>36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3"/>
      <c r="Q6" s="3"/>
      <c r="R6" s="3"/>
    </row>
    <row r="7" spans="1:18" ht="15.75" thickBot="1" x14ac:dyDescent="0.3">
      <c r="A7" s="3"/>
      <c r="B7" s="3"/>
      <c r="C7" s="3"/>
      <c r="D7" s="4"/>
      <c r="E7" s="59" t="s">
        <v>37</v>
      </c>
      <c r="F7" s="59"/>
      <c r="G7" s="60" t="s">
        <v>96</v>
      </c>
      <c r="H7" s="60"/>
      <c r="I7" s="60"/>
      <c r="J7" s="1">
        <v>20</v>
      </c>
      <c r="K7" s="5" t="s">
        <v>91</v>
      </c>
      <c r="L7" s="1" t="s">
        <v>38</v>
      </c>
      <c r="M7" s="3"/>
      <c r="N7" s="3"/>
      <c r="O7" s="6"/>
      <c r="P7" s="3"/>
      <c r="Q7" s="3"/>
      <c r="R7" s="3"/>
    </row>
    <row r="8" spans="1:18" ht="15.75" thickBot="1" x14ac:dyDescent="0.3">
      <c r="A8" s="3"/>
      <c r="B8" s="3"/>
      <c r="C8" s="3"/>
      <c r="D8" s="7"/>
      <c r="E8" s="5"/>
      <c r="F8" s="5"/>
      <c r="G8" s="61" t="s">
        <v>39</v>
      </c>
      <c r="H8" s="61"/>
      <c r="I8" s="61"/>
      <c r="J8" s="5"/>
      <c r="K8" s="5"/>
      <c r="L8" s="5"/>
      <c r="M8" s="5"/>
      <c r="N8" s="5"/>
      <c r="O8" s="8"/>
      <c r="P8" s="3"/>
      <c r="Q8" s="3"/>
      <c r="R8" s="3"/>
    </row>
    <row r="9" spans="1:18" x14ac:dyDescent="0.25">
      <c r="A9" s="50"/>
      <c r="B9" s="50"/>
      <c r="C9" s="5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0"/>
      <c r="Q9" s="50"/>
      <c r="R9" s="50"/>
    </row>
    <row r="10" spans="1:18" ht="15.75" thickBot="1" x14ac:dyDescent="0.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0"/>
      <c r="O10" s="51"/>
      <c r="P10" s="51"/>
      <c r="Q10" s="51"/>
      <c r="R10" s="51"/>
    </row>
    <row r="11" spans="1:18" ht="15.75" thickBot="1" x14ac:dyDescent="0.3">
      <c r="A11" s="53" t="s">
        <v>40</v>
      </c>
      <c r="B11" s="54"/>
      <c r="C11" s="54"/>
      <c r="D11" s="54"/>
      <c r="E11" s="54"/>
      <c r="F11" s="54"/>
      <c r="G11" s="54"/>
      <c r="H11" s="62"/>
      <c r="I11" s="53" t="s">
        <v>41</v>
      </c>
      <c r="J11" s="54"/>
      <c r="K11" s="54"/>
      <c r="L11" s="54"/>
      <c r="M11" s="62"/>
      <c r="N11" s="3"/>
      <c r="O11" s="63" t="s">
        <v>42</v>
      </c>
      <c r="P11" s="64"/>
      <c r="Q11" s="64"/>
      <c r="R11" s="65"/>
    </row>
    <row r="12" spans="1:18" ht="15.75" thickBot="1" x14ac:dyDescent="0.3">
      <c r="A12" s="69" t="s">
        <v>43</v>
      </c>
      <c r="B12" s="70"/>
      <c r="C12" s="70"/>
      <c r="D12" s="70"/>
      <c r="E12" s="70"/>
      <c r="F12" s="70"/>
      <c r="G12" s="70"/>
      <c r="H12" s="71"/>
      <c r="I12" s="64" t="s">
        <v>59</v>
      </c>
      <c r="J12" s="64"/>
      <c r="K12" s="64"/>
      <c r="L12" s="64"/>
      <c r="M12" s="85"/>
      <c r="N12" s="6"/>
      <c r="O12" s="66"/>
      <c r="P12" s="67"/>
      <c r="Q12" s="67"/>
      <c r="R12" s="68"/>
    </row>
    <row r="13" spans="1:18" x14ac:dyDescent="0.25">
      <c r="A13" s="72"/>
      <c r="B13" s="73"/>
      <c r="C13" s="73"/>
      <c r="D13" s="73"/>
      <c r="E13" s="73"/>
      <c r="F13" s="73"/>
      <c r="G13" s="73"/>
      <c r="H13" s="74"/>
      <c r="I13" s="84"/>
      <c r="J13" s="84"/>
      <c r="K13" s="84"/>
      <c r="L13" s="84"/>
      <c r="M13" s="86"/>
      <c r="N13" s="3"/>
      <c r="O13" s="75"/>
      <c r="P13" s="75"/>
      <c r="Q13" s="75"/>
      <c r="R13" s="75"/>
    </row>
    <row r="14" spans="1:18" ht="3.75" customHeight="1" x14ac:dyDescent="0.25">
      <c r="A14" s="72"/>
      <c r="B14" s="73"/>
      <c r="C14" s="73"/>
      <c r="D14" s="73"/>
      <c r="E14" s="73"/>
      <c r="F14" s="73"/>
      <c r="G14" s="73"/>
      <c r="H14" s="74"/>
      <c r="I14" s="84"/>
      <c r="J14" s="84"/>
      <c r="K14" s="84"/>
      <c r="L14" s="84"/>
      <c r="M14" s="86"/>
      <c r="N14" s="3"/>
      <c r="O14" s="76"/>
      <c r="P14" s="76"/>
      <c r="Q14" s="76"/>
      <c r="R14" s="76"/>
    </row>
    <row r="15" spans="1:18" ht="15" customHeight="1" x14ac:dyDescent="0.25">
      <c r="A15" s="77" t="s">
        <v>44</v>
      </c>
      <c r="B15" s="78"/>
      <c r="C15" s="78"/>
      <c r="D15" s="78"/>
      <c r="E15" s="78"/>
      <c r="F15" s="78"/>
      <c r="G15" s="78"/>
      <c r="H15" s="79"/>
      <c r="I15" s="84"/>
      <c r="J15" s="84"/>
      <c r="K15" s="84"/>
      <c r="L15" s="84"/>
      <c r="M15" s="86"/>
      <c r="N15" s="83"/>
      <c r="O15" s="84" t="s">
        <v>45</v>
      </c>
      <c r="P15" s="84"/>
      <c r="Q15" s="84"/>
      <c r="R15" s="84"/>
    </row>
    <row r="16" spans="1:18" ht="14.25" customHeight="1" thickBot="1" x14ac:dyDescent="0.3">
      <c r="A16" s="80"/>
      <c r="B16" s="81"/>
      <c r="C16" s="81"/>
      <c r="D16" s="81"/>
      <c r="E16" s="81"/>
      <c r="F16" s="81"/>
      <c r="G16" s="81"/>
      <c r="H16" s="82"/>
      <c r="I16" s="67"/>
      <c r="J16" s="67"/>
      <c r="K16" s="67"/>
      <c r="L16" s="67"/>
      <c r="M16" s="87"/>
      <c r="N16" s="83"/>
      <c r="O16" s="84" t="s">
        <v>46</v>
      </c>
      <c r="P16" s="84"/>
      <c r="Q16" s="84"/>
      <c r="R16" s="84"/>
    </row>
    <row r="17" spans="1:18" ht="15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78"/>
      <c r="O17" s="84" t="s">
        <v>47</v>
      </c>
      <c r="P17" s="84"/>
      <c r="Q17" s="84"/>
      <c r="R17" s="84"/>
    </row>
    <row r="18" spans="1:18" ht="15.75" thickBot="1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78"/>
      <c r="M18" s="78"/>
      <c r="N18" s="78"/>
      <c r="O18" s="84" t="s">
        <v>60</v>
      </c>
      <c r="P18" s="84"/>
      <c r="Q18" s="84"/>
      <c r="R18" s="84"/>
    </row>
    <row r="19" spans="1:18" x14ac:dyDescent="0.25">
      <c r="A19" s="91" t="s">
        <v>48</v>
      </c>
      <c r="B19" s="89"/>
      <c r="C19" s="89"/>
      <c r="D19" s="89"/>
      <c r="E19" s="89"/>
      <c r="F19" s="89"/>
      <c r="G19" s="89"/>
      <c r="H19" s="89"/>
      <c r="I19" s="89"/>
      <c r="J19" s="89"/>
      <c r="K19" s="92"/>
      <c r="L19" s="3"/>
      <c r="M19" s="3"/>
      <c r="N19" s="3"/>
      <c r="O19" s="88"/>
      <c r="P19" s="88"/>
      <c r="Q19" s="88"/>
      <c r="R19" s="88"/>
    </row>
    <row r="20" spans="1:18" ht="15.75" thickBot="1" x14ac:dyDescent="0.3">
      <c r="A20" s="80" t="s">
        <v>49</v>
      </c>
      <c r="B20" s="81"/>
      <c r="C20" s="81"/>
      <c r="D20" s="81"/>
      <c r="E20" s="81"/>
      <c r="F20" s="81"/>
      <c r="G20" s="81"/>
      <c r="H20" s="81"/>
      <c r="I20" s="81"/>
      <c r="J20" s="81"/>
      <c r="K20" s="93"/>
      <c r="L20" s="3"/>
      <c r="M20" s="3"/>
      <c r="N20" s="3"/>
      <c r="O20" s="3"/>
      <c r="P20" s="3"/>
      <c r="Q20" s="3"/>
      <c r="R20" s="3"/>
    </row>
    <row r="21" spans="1:18" x14ac:dyDescent="0.25">
      <c r="A21" s="91" t="s">
        <v>50</v>
      </c>
      <c r="B21" s="89"/>
      <c r="C21" s="89"/>
      <c r="D21" s="89"/>
      <c r="E21" s="89"/>
      <c r="F21" s="89"/>
      <c r="G21" s="89"/>
      <c r="H21" s="89"/>
      <c r="I21" s="89"/>
      <c r="J21" s="89"/>
      <c r="K21" s="94"/>
      <c r="L21" s="77"/>
      <c r="M21" s="78"/>
      <c r="N21" s="78"/>
      <c r="O21" s="78"/>
      <c r="P21" s="78"/>
      <c r="Q21" s="78"/>
      <c r="R21" s="78"/>
    </row>
    <row r="22" spans="1:18" ht="15.75" thickBot="1" x14ac:dyDescent="0.3">
      <c r="A22" s="80" t="s">
        <v>51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  <c r="L22" s="77"/>
      <c r="M22" s="78"/>
      <c r="N22" s="78"/>
      <c r="O22" s="81"/>
      <c r="P22" s="81"/>
      <c r="Q22" s="81"/>
      <c r="R22" s="81"/>
    </row>
    <row r="23" spans="1: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5" t="s">
        <v>52</v>
      </c>
      <c r="P23" s="75"/>
      <c r="Q23" s="75"/>
      <c r="R23" s="96"/>
    </row>
    <row r="24" spans="1:18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  <c r="O24" s="97"/>
      <c r="P24" s="60"/>
      <c r="Q24" s="60"/>
      <c r="R24" s="98"/>
    </row>
    <row r="25" spans="1:18" x14ac:dyDescent="0.25">
      <c r="A25" s="9"/>
    </row>
    <row r="26" spans="1:18" ht="15.75" thickBot="1" x14ac:dyDescent="0.3">
      <c r="A26" s="9"/>
    </row>
    <row r="27" spans="1:18" ht="15.75" thickBot="1" x14ac:dyDescent="0.3">
      <c r="A27" s="90" t="s">
        <v>53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ht="15.75" thickBot="1" x14ac:dyDescent="0.3">
      <c r="A28" s="90" t="s">
        <v>54</v>
      </c>
      <c r="B28" s="90"/>
      <c r="C28" s="90"/>
      <c r="D28" s="90"/>
      <c r="E28" s="90"/>
      <c r="F28" s="53" t="s">
        <v>55</v>
      </c>
      <c r="G28" s="54"/>
      <c r="H28" s="54"/>
      <c r="I28" s="54"/>
      <c r="J28" s="54"/>
      <c r="K28" s="54"/>
      <c r="L28" s="62"/>
      <c r="M28" s="90" t="s">
        <v>56</v>
      </c>
      <c r="N28" s="90"/>
      <c r="O28" s="90"/>
      <c r="P28" s="90"/>
      <c r="Q28" s="90"/>
      <c r="R28" s="90"/>
    </row>
    <row r="29" spans="1:18" ht="15.75" thickBot="1" x14ac:dyDescent="0.3">
      <c r="A29" s="90">
        <v>1</v>
      </c>
      <c r="B29" s="90"/>
      <c r="C29" s="90"/>
      <c r="D29" s="90"/>
      <c r="E29" s="90"/>
      <c r="F29" s="90">
        <v>2</v>
      </c>
      <c r="G29" s="90"/>
      <c r="H29" s="90"/>
      <c r="I29" s="90"/>
      <c r="J29" s="90"/>
      <c r="K29" s="90"/>
      <c r="L29" s="90"/>
      <c r="M29" s="90">
        <v>3</v>
      </c>
      <c r="N29" s="90"/>
      <c r="O29" s="90"/>
      <c r="P29" s="90"/>
      <c r="Q29" s="90"/>
      <c r="R29" s="90"/>
    </row>
    <row r="30" spans="1:18" ht="15.75" thickBot="1" x14ac:dyDescent="0.3">
      <c r="A30" s="90">
        <v>63425143</v>
      </c>
      <c r="B30" s="90"/>
      <c r="C30" s="90"/>
      <c r="D30" s="90"/>
      <c r="E30" s="90"/>
      <c r="F30" s="90" t="s">
        <v>57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x14ac:dyDescent="0.25">
      <c r="A31" s="10"/>
    </row>
    <row r="32" spans="1:18" x14ac:dyDescent="0.25">
      <c r="A32" s="11"/>
    </row>
    <row r="33" spans="1:1" x14ac:dyDescent="0.25">
      <c r="A33" s="11"/>
    </row>
    <row r="34" spans="1:1" x14ac:dyDescent="0.25">
      <c r="A34" s="11"/>
    </row>
    <row r="36" spans="1:1" x14ac:dyDescent="0.25">
      <c r="A36" s="12"/>
    </row>
  </sheetData>
  <mergeCells count="73">
    <mergeCell ref="A28:E28"/>
    <mergeCell ref="M28:R28"/>
    <mergeCell ref="A29:E29"/>
    <mergeCell ref="A30:E30"/>
    <mergeCell ref="F29:L29"/>
    <mergeCell ref="F30:L30"/>
    <mergeCell ref="M29:R29"/>
    <mergeCell ref="M30:R30"/>
    <mergeCell ref="F28:L28"/>
    <mergeCell ref="O21:O22"/>
    <mergeCell ref="P21:P22"/>
    <mergeCell ref="Q21:Q22"/>
    <mergeCell ref="R21:R22"/>
    <mergeCell ref="O23:R24"/>
    <mergeCell ref="A27:R27"/>
    <mergeCell ref="N17:N18"/>
    <mergeCell ref="A19:K19"/>
    <mergeCell ref="A20:K20"/>
    <mergeCell ref="A21:K21"/>
    <mergeCell ref="A22:K22"/>
    <mergeCell ref="L21:L22"/>
    <mergeCell ref="M21:M22"/>
    <mergeCell ref="N21:N22"/>
    <mergeCell ref="H17:H18"/>
    <mergeCell ref="I17:I18"/>
    <mergeCell ref="J17:J18"/>
    <mergeCell ref="K17:K18"/>
    <mergeCell ref="L17:L18"/>
    <mergeCell ref="M17:M18"/>
    <mergeCell ref="O17:R17"/>
    <mergeCell ref="O18:R18"/>
    <mergeCell ref="O19:R19"/>
    <mergeCell ref="A17:A18"/>
    <mergeCell ref="B17:B18"/>
    <mergeCell ref="C17:C18"/>
    <mergeCell ref="D17:D18"/>
    <mergeCell ref="E17:E18"/>
    <mergeCell ref="F17:F18"/>
    <mergeCell ref="G17:G18"/>
    <mergeCell ref="O13:R13"/>
    <mergeCell ref="O14:R14"/>
    <mergeCell ref="A15:H16"/>
    <mergeCell ref="N15:N16"/>
    <mergeCell ref="O15:R15"/>
    <mergeCell ref="O16:R16"/>
    <mergeCell ref="I12:M16"/>
    <mergeCell ref="R9:R10"/>
    <mergeCell ref="A11:H11"/>
    <mergeCell ref="I11:M11"/>
    <mergeCell ref="O11:R12"/>
    <mergeCell ref="A12:H14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C4:P4"/>
    <mergeCell ref="D6:O6"/>
    <mergeCell ref="E7:F7"/>
    <mergeCell ref="G7:I7"/>
    <mergeCell ref="G8:I8"/>
    <mergeCell ref="A9:A10"/>
    <mergeCell ref="B9:B10"/>
    <mergeCell ref="C9:C10"/>
    <mergeCell ref="D9:D10"/>
    <mergeCell ref="E9:E10"/>
  </mergeCells>
  <pageMargins left="0.43307086614173229" right="0.43307086614173229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9"/>
  <sheetViews>
    <sheetView topLeftCell="A58" zoomScale="130" zoomScaleNormal="130" workbookViewId="0">
      <selection sqref="A1:XFD1048576"/>
    </sheetView>
  </sheetViews>
  <sheetFormatPr defaultRowHeight="15" x14ac:dyDescent="0.25"/>
  <cols>
    <col min="1" max="1" width="23.85546875" style="140" customWidth="1"/>
    <col min="2" max="2" width="6.42578125" style="36" customWidth="1"/>
    <col min="3" max="3" width="7.5703125" style="36" customWidth="1"/>
    <col min="4" max="4" width="10.85546875" style="36" customWidth="1"/>
    <col min="5" max="6" width="10.42578125" style="36" customWidth="1"/>
    <col min="7" max="8" width="8.5703125" style="36" customWidth="1"/>
    <col min="9" max="9" width="8.85546875" style="36" customWidth="1"/>
    <col min="10" max="10" width="11" style="36" customWidth="1"/>
    <col min="11" max="11" width="10.140625" style="36" bestFit="1" customWidth="1"/>
    <col min="12" max="12" width="12" style="36" customWidth="1"/>
    <col min="13" max="13" width="8.42578125" style="36" customWidth="1"/>
    <col min="14" max="14" width="15.42578125" style="36" customWidth="1"/>
    <col min="15" max="15" width="8.42578125" style="36" customWidth="1"/>
    <col min="16" max="16" width="13.140625" style="36" customWidth="1"/>
    <col min="17" max="17" width="4.5703125" style="36" customWidth="1"/>
    <col min="18" max="18" width="4.140625" style="36" customWidth="1"/>
    <col min="19" max="19" width="10.42578125" style="36" customWidth="1"/>
    <col min="20" max="20" width="8.5703125" style="36" customWidth="1"/>
    <col min="21" max="16384" width="9.140625" style="36"/>
  </cols>
  <sheetData>
    <row r="1" spans="1:20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32.25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5.75" thickBot="1" x14ac:dyDescent="0.3">
      <c r="A3" s="113"/>
      <c r="B3" s="114" t="s">
        <v>1</v>
      </c>
      <c r="C3" s="114" t="s">
        <v>2</v>
      </c>
      <c r="D3" s="115"/>
      <c r="E3" s="114" t="s">
        <v>4</v>
      </c>
      <c r="F3" s="116" t="s">
        <v>5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1:20" ht="64.5" thickBot="1" x14ac:dyDescent="0.3">
      <c r="A4" s="119"/>
      <c r="B4" s="120"/>
      <c r="C4" s="120"/>
      <c r="D4" s="121" t="s">
        <v>3</v>
      </c>
      <c r="E4" s="120"/>
      <c r="F4" s="121" t="s">
        <v>6</v>
      </c>
      <c r="G4" s="121" t="s">
        <v>4</v>
      </c>
      <c r="H4" s="121" t="s">
        <v>7</v>
      </c>
      <c r="I4" s="121" t="s">
        <v>4</v>
      </c>
      <c r="J4" s="121" t="s">
        <v>8</v>
      </c>
      <c r="K4" s="121" t="s">
        <v>4</v>
      </c>
      <c r="L4" s="121" t="s">
        <v>9</v>
      </c>
      <c r="M4" s="121" t="s">
        <v>4</v>
      </c>
      <c r="N4" s="121" t="s">
        <v>10</v>
      </c>
      <c r="O4" s="121" t="s">
        <v>4</v>
      </c>
      <c r="P4" s="121" t="s">
        <v>81</v>
      </c>
      <c r="Q4" s="116" t="s">
        <v>4</v>
      </c>
      <c r="R4" s="118"/>
      <c r="S4" s="121" t="s">
        <v>11</v>
      </c>
      <c r="T4" s="121" t="s">
        <v>4</v>
      </c>
    </row>
    <row r="5" spans="1:20" ht="15.75" thickBot="1" x14ac:dyDescent="0.3">
      <c r="A5" s="122" t="s">
        <v>12</v>
      </c>
      <c r="B5" s="40" t="s">
        <v>13</v>
      </c>
      <c r="C5" s="40" t="s">
        <v>14</v>
      </c>
      <c r="D5" s="40">
        <v>1</v>
      </c>
      <c r="E5" s="121"/>
      <c r="F5" s="40">
        <v>2</v>
      </c>
      <c r="G5" s="121"/>
      <c r="H5" s="40">
        <v>3</v>
      </c>
      <c r="I5" s="121"/>
      <c r="J5" s="40">
        <v>4</v>
      </c>
      <c r="K5" s="121"/>
      <c r="L5" s="40">
        <v>5</v>
      </c>
      <c r="M5" s="121"/>
      <c r="N5" s="40">
        <v>6</v>
      </c>
      <c r="O5" s="121"/>
      <c r="P5" s="40">
        <v>7</v>
      </c>
      <c r="Q5" s="116"/>
      <c r="R5" s="118"/>
      <c r="S5" s="40">
        <v>8</v>
      </c>
      <c r="T5" s="44"/>
    </row>
    <row r="6" spans="1:20" ht="15.75" thickBot="1" x14ac:dyDescent="0.3">
      <c r="A6" s="39" t="s">
        <v>15</v>
      </c>
      <c r="B6" s="44"/>
      <c r="C6" s="40" t="s">
        <v>16</v>
      </c>
      <c r="D6" s="41">
        <f>D8+D12+D16+D19+D22+D27+D30+D34+D38+D42+D47+D54+D58+D62+D66+D70+D50+D74</f>
        <v>11194131</v>
      </c>
      <c r="E6" s="41">
        <f t="shared" ref="E6:K6" si="0">E8+E12+E16+E19+E22+E27+E30+E34+E38+E42+E47+E54+E58+E62+E66+E70+E50+E74</f>
        <v>4785020</v>
      </c>
      <c r="F6" s="41">
        <f t="shared" si="0"/>
        <v>6858299</v>
      </c>
      <c r="G6" s="41">
        <f t="shared" si="0"/>
        <v>2366634</v>
      </c>
      <c r="H6" s="41">
        <f t="shared" si="0"/>
        <v>0</v>
      </c>
      <c r="I6" s="41">
        <f t="shared" si="0"/>
        <v>0</v>
      </c>
      <c r="J6" s="41">
        <f t="shared" si="0"/>
        <v>4290832</v>
      </c>
      <c r="K6" s="41">
        <f t="shared" si="0"/>
        <v>2373386</v>
      </c>
      <c r="L6" s="48"/>
      <c r="M6" s="47"/>
      <c r="N6" s="42"/>
      <c r="O6" s="43"/>
      <c r="P6" s="41">
        <f>P22</f>
        <v>45000</v>
      </c>
      <c r="Q6" s="123">
        <f t="shared" ref="Q6" si="1">Q22</f>
        <v>45000</v>
      </c>
      <c r="R6" s="124"/>
      <c r="S6" s="42"/>
      <c r="T6" s="42"/>
    </row>
    <row r="7" spans="1:20" ht="15.75" thickBot="1" x14ac:dyDescent="0.3">
      <c r="A7" s="39" t="s">
        <v>17</v>
      </c>
      <c r="B7" s="44"/>
      <c r="C7" s="44"/>
      <c r="D7" s="45"/>
      <c r="E7" s="47"/>
      <c r="F7" s="45"/>
      <c r="G7" s="47"/>
      <c r="H7" s="45"/>
      <c r="I7" s="47"/>
      <c r="J7" s="45"/>
      <c r="K7" s="47"/>
      <c r="L7" s="48"/>
      <c r="M7" s="47"/>
      <c r="N7" s="42"/>
      <c r="O7" s="43"/>
      <c r="P7" s="42"/>
      <c r="Q7" s="125"/>
      <c r="R7" s="126"/>
      <c r="S7" s="42"/>
      <c r="T7" s="42"/>
    </row>
    <row r="8" spans="1:20" ht="15.75" thickBot="1" x14ac:dyDescent="0.3">
      <c r="A8" s="39" t="s">
        <v>18</v>
      </c>
      <c r="B8" s="40">
        <v>1</v>
      </c>
      <c r="C8" s="40" t="s">
        <v>16</v>
      </c>
      <c r="D8" s="41">
        <f>D10+D11</f>
        <v>1465733</v>
      </c>
      <c r="E8" s="41">
        <f>E10+E11</f>
        <v>794057</v>
      </c>
      <c r="F8" s="127">
        <f>F11</f>
        <v>810135</v>
      </c>
      <c r="G8" s="46">
        <f>G11</f>
        <v>443958</v>
      </c>
      <c r="H8" s="127"/>
      <c r="I8" s="127"/>
      <c r="J8" s="41">
        <f>J10</f>
        <v>655598</v>
      </c>
      <c r="K8" s="41">
        <f>K10</f>
        <v>350099</v>
      </c>
      <c r="L8" s="48"/>
      <c r="M8" s="47"/>
      <c r="N8" s="42"/>
      <c r="O8" s="43"/>
      <c r="P8" s="42"/>
      <c r="Q8" s="125"/>
      <c r="R8" s="126"/>
      <c r="S8" s="42"/>
      <c r="T8" s="42"/>
    </row>
    <row r="9" spans="1:20" ht="15.75" thickBot="1" x14ac:dyDescent="0.3">
      <c r="A9" s="39" t="s">
        <v>82</v>
      </c>
      <c r="B9" s="44"/>
      <c r="C9" s="44"/>
      <c r="D9" s="45"/>
      <c r="E9" s="46"/>
      <c r="F9" s="45"/>
      <c r="G9" s="46"/>
      <c r="H9" s="45"/>
      <c r="I9" s="46"/>
      <c r="J9" s="45"/>
      <c r="K9" s="46"/>
      <c r="L9" s="48"/>
      <c r="M9" s="47"/>
      <c r="N9" s="48"/>
      <c r="O9" s="43"/>
      <c r="P9" s="48"/>
      <c r="Q9" s="125"/>
      <c r="R9" s="126"/>
      <c r="S9" s="48"/>
      <c r="T9" s="48"/>
    </row>
    <row r="10" spans="1:20" ht="15.75" thickBot="1" x14ac:dyDescent="0.3">
      <c r="A10" s="39" t="s">
        <v>19</v>
      </c>
      <c r="B10" s="44"/>
      <c r="C10" s="40" t="s">
        <v>20</v>
      </c>
      <c r="D10" s="49">
        <f>146140+159359+350099</f>
        <v>655598</v>
      </c>
      <c r="E10" s="47">
        <v>350099</v>
      </c>
      <c r="F10" s="45"/>
      <c r="G10" s="47"/>
      <c r="H10" s="45"/>
      <c r="I10" s="47"/>
      <c r="J10" s="49">
        <f>159359+146140+350099</f>
        <v>655598</v>
      </c>
      <c r="K10" s="47">
        <v>350099</v>
      </c>
      <c r="L10" s="48"/>
      <c r="M10" s="47"/>
      <c r="N10" s="48"/>
      <c r="O10" s="43"/>
      <c r="P10" s="48"/>
      <c r="Q10" s="125"/>
      <c r="R10" s="126"/>
      <c r="S10" s="48"/>
      <c r="T10" s="48"/>
    </row>
    <row r="11" spans="1:20" ht="15.75" thickBot="1" x14ac:dyDescent="0.3">
      <c r="A11" s="39" t="s">
        <v>19</v>
      </c>
      <c r="B11" s="44"/>
      <c r="C11" s="40" t="s">
        <v>78</v>
      </c>
      <c r="D11" s="49">
        <f>366177+443958</f>
        <v>810135</v>
      </c>
      <c r="E11" s="47">
        <v>443958</v>
      </c>
      <c r="F11" s="128">
        <f>366177+443958</f>
        <v>810135</v>
      </c>
      <c r="G11" s="47">
        <v>443958</v>
      </c>
      <c r="H11" s="45"/>
      <c r="I11" s="47"/>
      <c r="J11" s="49"/>
      <c r="K11" s="47"/>
      <c r="L11" s="48"/>
      <c r="M11" s="47"/>
      <c r="N11" s="48"/>
      <c r="O11" s="43"/>
      <c r="P11" s="48"/>
      <c r="Q11" s="129"/>
      <c r="R11" s="130"/>
      <c r="S11" s="48"/>
      <c r="T11" s="48"/>
    </row>
    <row r="12" spans="1:20" ht="20.25" customHeight="1" thickBot="1" x14ac:dyDescent="0.3">
      <c r="A12" s="39" t="s">
        <v>21</v>
      </c>
      <c r="B12" s="40">
        <v>2</v>
      </c>
      <c r="C12" s="40" t="s">
        <v>16</v>
      </c>
      <c r="D12" s="41">
        <f>D14+D15</f>
        <v>427145</v>
      </c>
      <c r="E12" s="41">
        <f>E14+E15</f>
        <v>389463</v>
      </c>
      <c r="F12" s="41">
        <f t="shared" ref="F12:G12" si="2">F14+F15</f>
        <v>303284</v>
      </c>
      <c r="G12" s="41">
        <f t="shared" si="2"/>
        <v>303284</v>
      </c>
      <c r="H12" s="41"/>
      <c r="I12" s="41"/>
      <c r="J12" s="41">
        <f>J14+J15</f>
        <v>123861</v>
      </c>
      <c r="K12" s="41">
        <f>K14+K15</f>
        <v>86179</v>
      </c>
      <c r="L12" s="48"/>
      <c r="M12" s="47"/>
      <c r="N12" s="42"/>
      <c r="O12" s="43"/>
      <c r="P12" s="42"/>
      <c r="Q12" s="125"/>
      <c r="R12" s="126"/>
      <c r="S12" s="42"/>
      <c r="T12" s="42"/>
    </row>
    <row r="13" spans="1:20" ht="15.75" thickBot="1" x14ac:dyDescent="0.3">
      <c r="A13" s="39" t="s">
        <v>82</v>
      </c>
      <c r="B13" s="44"/>
      <c r="C13" s="44"/>
      <c r="D13" s="45"/>
      <c r="E13" s="47"/>
      <c r="F13" s="45"/>
      <c r="G13" s="47"/>
      <c r="H13" s="45"/>
      <c r="I13" s="47"/>
      <c r="J13" s="45"/>
      <c r="K13" s="47"/>
      <c r="L13" s="48"/>
      <c r="M13" s="47"/>
      <c r="N13" s="42"/>
      <c r="O13" s="43"/>
      <c r="P13" s="42"/>
      <c r="Q13" s="125"/>
      <c r="R13" s="126"/>
      <c r="S13" s="42"/>
      <c r="T13" s="42"/>
    </row>
    <row r="14" spans="1:20" ht="15.75" thickBot="1" x14ac:dyDescent="0.3">
      <c r="A14" s="39" t="s">
        <v>19</v>
      </c>
      <c r="B14" s="44"/>
      <c r="C14" s="40" t="s">
        <v>20</v>
      </c>
      <c r="D14" s="49">
        <f>192+37490+86179</f>
        <v>123861</v>
      </c>
      <c r="E14" s="47">
        <v>86179</v>
      </c>
      <c r="F14" s="45"/>
      <c r="G14" s="47"/>
      <c r="H14" s="45"/>
      <c r="I14" s="47"/>
      <c r="J14" s="49">
        <f>37490+192+86179</f>
        <v>123861</v>
      </c>
      <c r="K14" s="47">
        <v>86179</v>
      </c>
      <c r="L14" s="48"/>
      <c r="M14" s="47"/>
      <c r="N14" s="48"/>
      <c r="O14" s="43"/>
      <c r="P14" s="48"/>
      <c r="Q14" s="125"/>
      <c r="R14" s="126"/>
      <c r="S14" s="48"/>
      <c r="T14" s="48"/>
    </row>
    <row r="15" spans="1:20" ht="15.75" thickBot="1" x14ac:dyDescent="0.3">
      <c r="A15" s="39" t="s">
        <v>19</v>
      </c>
      <c r="B15" s="44"/>
      <c r="C15" s="40" t="s">
        <v>78</v>
      </c>
      <c r="D15" s="49">
        <v>303284</v>
      </c>
      <c r="E15" s="47">
        <v>303284</v>
      </c>
      <c r="F15" s="45">
        <v>303284</v>
      </c>
      <c r="G15" s="47">
        <v>303284</v>
      </c>
      <c r="H15" s="45"/>
      <c r="I15" s="47"/>
      <c r="J15" s="49"/>
      <c r="K15" s="47"/>
      <c r="L15" s="48"/>
      <c r="M15" s="47"/>
      <c r="N15" s="48"/>
      <c r="O15" s="43"/>
      <c r="P15" s="48"/>
      <c r="Q15" s="125"/>
      <c r="R15" s="126"/>
      <c r="S15" s="48"/>
      <c r="T15" s="48"/>
    </row>
    <row r="16" spans="1:20" ht="15.75" thickBot="1" x14ac:dyDescent="0.3">
      <c r="A16" s="39" t="s">
        <v>22</v>
      </c>
      <c r="B16" s="40">
        <v>3</v>
      </c>
      <c r="C16" s="40" t="s">
        <v>16</v>
      </c>
      <c r="D16" s="41">
        <f>D18</f>
        <v>177857</v>
      </c>
      <c r="E16" s="41">
        <f>E18</f>
        <v>130588</v>
      </c>
      <c r="F16" s="41"/>
      <c r="G16" s="41"/>
      <c r="H16" s="41"/>
      <c r="I16" s="41"/>
      <c r="J16" s="41">
        <f>J18</f>
        <v>177857</v>
      </c>
      <c r="K16" s="41">
        <f>K18</f>
        <v>130588</v>
      </c>
      <c r="L16" s="48"/>
      <c r="M16" s="47"/>
      <c r="N16" s="42"/>
      <c r="O16" s="43"/>
      <c r="P16" s="42"/>
      <c r="Q16" s="125"/>
      <c r="R16" s="126"/>
      <c r="S16" s="42"/>
      <c r="T16" s="42"/>
    </row>
    <row r="17" spans="1:20" ht="15.75" thickBot="1" x14ac:dyDescent="0.3">
      <c r="A17" s="39" t="s">
        <v>82</v>
      </c>
      <c r="B17" s="44"/>
      <c r="C17" s="44"/>
      <c r="D17" s="45"/>
      <c r="E17" s="47"/>
      <c r="F17" s="45"/>
      <c r="G17" s="47"/>
      <c r="H17" s="45"/>
      <c r="I17" s="47"/>
      <c r="J17" s="45"/>
      <c r="K17" s="47"/>
      <c r="L17" s="48"/>
      <c r="M17" s="47"/>
      <c r="N17" s="42"/>
      <c r="O17" s="43"/>
      <c r="P17" s="42"/>
      <c r="Q17" s="125"/>
      <c r="R17" s="126"/>
      <c r="S17" s="42"/>
      <c r="T17" s="42"/>
    </row>
    <row r="18" spans="1:20" ht="15.75" thickBot="1" x14ac:dyDescent="0.3">
      <c r="A18" s="39" t="s">
        <v>19</v>
      </c>
      <c r="B18" s="44"/>
      <c r="C18" s="40" t="s">
        <v>20</v>
      </c>
      <c r="D18" s="49">
        <f>46480+789+130588</f>
        <v>177857</v>
      </c>
      <c r="E18" s="49">
        <v>130588</v>
      </c>
      <c r="F18" s="45"/>
      <c r="G18" s="47"/>
      <c r="H18" s="45"/>
      <c r="I18" s="46"/>
      <c r="J18" s="49">
        <f>46480+789+130588</f>
        <v>177857</v>
      </c>
      <c r="K18" s="49">
        <v>130588</v>
      </c>
      <c r="L18" s="48"/>
      <c r="M18" s="47"/>
      <c r="N18" s="48"/>
      <c r="O18" s="43"/>
      <c r="P18" s="48"/>
      <c r="Q18" s="125"/>
      <c r="R18" s="126"/>
      <c r="S18" s="48"/>
      <c r="T18" s="48"/>
    </row>
    <row r="19" spans="1:20" ht="15.75" thickBot="1" x14ac:dyDescent="0.3">
      <c r="A19" s="39" t="s">
        <v>23</v>
      </c>
      <c r="B19" s="40">
        <v>4</v>
      </c>
      <c r="C19" s="40" t="s">
        <v>16</v>
      </c>
      <c r="D19" s="41">
        <f>D21</f>
        <v>129311</v>
      </c>
      <c r="E19" s="41">
        <f>E21</f>
        <v>77837</v>
      </c>
      <c r="F19" s="46"/>
      <c r="G19" s="46"/>
      <c r="H19" s="46"/>
      <c r="I19" s="46"/>
      <c r="J19" s="46">
        <f>J21</f>
        <v>129311</v>
      </c>
      <c r="K19" s="46">
        <f>K21</f>
        <v>77837</v>
      </c>
      <c r="L19" s="48"/>
      <c r="M19" s="47"/>
      <c r="N19" s="42"/>
      <c r="O19" s="43"/>
      <c r="P19" s="42"/>
      <c r="Q19" s="125"/>
      <c r="R19" s="126"/>
      <c r="S19" s="42"/>
      <c r="T19" s="42"/>
    </row>
    <row r="20" spans="1:20" ht="15.75" thickBot="1" x14ac:dyDescent="0.3">
      <c r="A20" s="39" t="s">
        <v>82</v>
      </c>
      <c r="B20" s="44"/>
      <c r="C20" s="44"/>
      <c r="D20" s="45"/>
      <c r="E20" s="47"/>
      <c r="F20" s="45"/>
      <c r="G20" s="47"/>
      <c r="H20" s="45"/>
      <c r="I20" s="47"/>
      <c r="J20" s="45"/>
      <c r="K20" s="47"/>
      <c r="L20" s="48"/>
      <c r="M20" s="47"/>
      <c r="N20" s="48"/>
      <c r="O20" s="43"/>
      <c r="P20" s="48"/>
      <c r="Q20" s="125"/>
      <c r="R20" s="126"/>
      <c r="S20" s="48"/>
      <c r="T20" s="48"/>
    </row>
    <row r="21" spans="1:20" ht="15.75" thickBot="1" x14ac:dyDescent="0.3">
      <c r="A21" s="39" t="s">
        <v>19</v>
      </c>
      <c r="B21" s="44"/>
      <c r="C21" s="40" t="s">
        <v>20</v>
      </c>
      <c r="D21" s="49">
        <f>50693+781+77837</f>
        <v>129311</v>
      </c>
      <c r="E21" s="49">
        <v>77837</v>
      </c>
      <c r="F21" s="45"/>
      <c r="G21" s="47"/>
      <c r="H21" s="45"/>
      <c r="I21" s="47"/>
      <c r="J21" s="49">
        <f>50693+781+77837</f>
        <v>129311</v>
      </c>
      <c r="K21" s="49">
        <v>77837</v>
      </c>
      <c r="L21" s="48"/>
      <c r="M21" s="47"/>
      <c r="N21" s="48"/>
      <c r="O21" s="43"/>
      <c r="P21" s="48"/>
      <c r="Q21" s="125"/>
      <c r="R21" s="126"/>
      <c r="S21" s="48"/>
      <c r="T21" s="48"/>
    </row>
    <row r="22" spans="1:20" ht="15.75" thickBot="1" x14ac:dyDescent="0.3">
      <c r="A22" s="39" t="s">
        <v>24</v>
      </c>
      <c r="B22" s="40">
        <v>5</v>
      </c>
      <c r="C22" s="40" t="s">
        <v>16</v>
      </c>
      <c r="D22" s="41">
        <f>D24+D25+D26</f>
        <v>4626956</v>
      </c>
      <c r="E22" s="41">
        <f>E24+E25+E26</f>
        <v>883500</v>
      </c>
      <c r="F22" s="41">
        <f t="shared" ref="F22" si="3">F24+F25</f>
        <v>3689944</v>
      </c>
      <c r="G22" s="41">
        <f>G24+G25</f>
        <v>489263</v>
      </c>
      <c r="H22" s="41"/>
      <c r="I22" s="41"/>
      <c r="J22" s="41">
        <f>J24</f>
        <v>892012</v>
      </c>
      <c r="K22" s="41">
        <f>K24</f>
        <v>349237</v>
      </c>
      <c r="L22" s="48"/>
      <c r="M22" s="47"/>
      <c r="N22" s="48"/>
      <c r="O22" s="43"/>
      <c r="P22" s="131">
        <v>45000</v>
      </c>
      <c r="Q22" s="132">
        <v>45000</v>
      </c>
      <c r="R22" s="133"/>
      <c r="S22" s="48"/>
      <c r="T22" s="48"/>
    </row>
    <row r="23" spans="1:20" ht="15.75" thickBot="1" x14ac:dyDescent="0.3">
      <c r="A23" s="39" t="s">
        <v>82</v>
      </c>
      <c r="B23" s="44"/>
      <c r="C23" s="44"/>
      <c r="D23" s="45"/>
      <c r="E23" s="47"/>
      <c r="F23" s="45"/>
      <c r="G23" s="47"/>
      <c r="H23" s="45"/>
      <c r="I23" s="47"/>
      <c r="J23" s="45"/>
      <c r="K23" s="47"/>
      <c r="L23" s="48"/>
      <c r="M23" s="47"/>
      <c r="N23" s="48"/>
      <c r="O23" s="43"/>
      <c r="P23" s="48"/>
      <c r="Q23" s="125"/>
      <c r="R23" s="126"/>
      <c r="S23" s="48"/>
      <c r="T23" s="48"/>
    </row>
    <row r="24" spans="1:20" ht="15.75" thickBot="1" x14ac:dyDescent="0.3">
      <c r="A24" s="39" t="s">
        <v>19</v>
      </c>
      <c r="B24" s="44"/>
      <c r="C24" s="40" t="s">
        <v>20</v>
      </c>
      <c r="D24" s="49">
        <f>110182+432593+349237</f>
        <v>892012</v>
      </c>
      <c r="E24" s="49">
        <v>349237</v>
      </c>
      <c r="F24" s="45"/>
      <c r="G24" s="47"/>
      <c r="H24" s="45"/>
      <c r="I24" s="47"/>
      <c r="J24" s="49">
        <f>110182+432593+349237</f>
        <v>892012</v>
      </c>
      <c r="K24" s="49">
        <v>349237</v>
      </c>
      <c r="L24" s="48"/>
      <c r="M24" s="47"/>
      <c r="N24" s="48"/>
      <c r="O24" s="43"/>
      <c r="P24" s="134"/>
      <c r="Q24" s="135"/>
      <c r="R24" s="136"/>
      <c r="S24" s="48"/>
      <c r="T24" s="48"/>
    </row>
    <row r="25" spans="1:20" ht="15.75" thickBot="1" x14ac:dyDescent="0.3">
      <c r="A25" s="39" t="s">
        <v>19</v>
      </c>
      <c r="B25" s="137"/>
      <c r="C25" s="40" t="s">
        <v>78</v>
      </c>
      <c r="D25" s="49">
        <f>1875660+1325021+489263</f>
        <v>3689944</v>
      </c>
      <c r="E25" s="49">
        <v>489263</v>
      </c>
      <c r="F25" s="49">
        <f>1875660+1325021+489263</f>
        <v>3689944</v>
      </c>
      <c r="G25" s="49">
        <v>489263</v>
      </c>
      <c r="H25" s="48"/>
      <c r="I25" s="47"/>
      <c r="J25" s="49"/>
      <c r="K25" s="49"/>
      <c r="L25" s="48"/>
      <c r="M25" s="47"/>
      <c r="N25" s="48"/>
      <c r="O25" s="43"/>
      <c r="P25" s="48"/>
      <c r="Q25" s="125"/>
      <c r="R25" s="126"/>
      <c r="S25" s="48"/>
      <c r="T25" s="48"/>
    </row>
    <row r="26" spans="1:20" ht="15.75" thickBot="1" x14ac:dyDescent="0.3">
      <c r="A26" s="39" t="s">
        <v>19</v>
      </c>
      <c r="B26" s="137"/>
      <c r="C26" s="40" t="s">
        <v>94</v>
      </c>
      <c r="D26" s="49">
        <v>45000</v>
      </c>
      <c r="E26" s="49">
        <v>45000</v>
      </c>
      <c r="F26" s="49"/>
      <c r="G26" s="49"/>
      <c r="H26" s="48"/>
      <c r="I26" s="47"/>
      <c r="J26" s="49"/>
      <c r="K26" s="49"/>
      <c r="L26" s="48"/>
      <c r="M26" s="47"/>
      <c r="N26" s="48"/>
      <c r="O26" s="43"/>
      <c r="P26" s="134">
        <v>45000</v>
      </c>
      <c r="Q26" s="135">
        <v>45000</v>
      </c>
      <c r="R26" s="136"/>
      <c r="S26" s="48"/>
      <c r="T26" s="48"/>
    </row>
    <row r="27" spans="1:20" ht="15.75" thickBot="1" x14ac:dyDescent="0.3">
      <c r="A27" s="39" t="s">
        <v>26</v>
      </c>
      <c r="B27" s="40">
        <v>6</v>
      </c>
      <c r="C27" s="40" t="s">
        <v>16</v>
      </c>
      <c r="D27" s="41">
        <f>D29</f>
        <v>711539</v>
      </c>
      <c r="E27" s="41">
        <f>E29</f>
        <v>445946</v>
      </c>
      <c r="F27" s="41"/>
      <c r="G27" s="41"/>
      <c r="H27" s="41"/>
      <c r="I27" s="41"/>
      <c r="J27" s="41">
        <f>J29</f>
        <v>711539</v>
      </c>
      <c r="K27" s="41">
        <f>K29</f>
        <v>445946</v>
      </c>
      <c r="L27" s="48"/>
      <c r="M27" s="47"/>
      <c r="N27" s="49"/>
      <c r="O27" s="47"/>
      <c r="P27" s="49"/>
      <c r="Q27" s="135"/>
      <c r="R27" s="136"/>
      <c r="S27" s="49"/>
      <c r="T27" s="48"/>
    </row>
    <row r="28" spans="1:20" ht="15.75" thickBot="1" x14ac:dyDescent="0.3">
      <c r="A28" s="39" t="s">
        <v>82</v>
      </c>
      <c r="B28" s="44"/>
      <c r="C28" s="44"/>
      <c r="D28" s="45"/>
      <c r="E28" s="47"/>
      <c r="F28" s="45"/>
      <c r="G28" s="47"/>
      <c r="H28" s="45"/>
      <c r="I28" s="47"/>
      <c r="J28" s="45"/>
      <c r="K28" s="47"/>
      <c r="L28" s="48"/>
      <c r="M28" s="47"/>
      <c r="N28" s="49"/>
      <c r="O28" s="47"/>
      <c r="P28" s="49"/>
      <c r="Q28" s="135"/>
      <c r="R28" s="136"/>
      <c r="S28" s="49"/>
      <c r="T28" s="48"/>
    </row>
    <row r="29" spans="1:20" ht="15.75" thickBot="1" x14ac:dyDescent="0.3">
      <c r="A29" s="39" t="s">
        <v>19</v>
      </c>
      <c r="B29" s="44"/>
      <c r="C29" s="40" t="s">
        <v>20</v>
      </c>
      <c r="D29" s="49">
        <f>87822+177771+445946</f>
        <v>711539</v>
      </c>
      <c r="E29" s="49">
        <v>445946</v>
      </c>
      <c r="F29" s="45"/>
      <c r="G29" s="47"/>
      <c r="H29" s="45"/>
      <c r="I29" s="47"/>
      <c r="J29" s="49">
        <f>87822+177771+445946</f>
        <v>711539</v>
      </c>
      <c r="K29" s="49">
        <v>445946</v>
      </c>
      <c r="L29" s="48"/>
      <c r="M29" s="47"/>
      <c r="N29" s="48"/>
      <c r="O29" s="47"/>
      <c r="P29" s="48"/>
      <c r="Q29" s="135"/>
      <c r="R29" s="136"/>
      <c r="S29" s="48"/>
      <c r="T29" s="48"/>
    </row>
    <row r="30" spans="1:20" ht="15.75" thickBot="1" x14ac:dyDescent="0.3">
      <c r="A30" s="39" t="s">
        <v>27</v>
      </c>
      <c r="B30" s="40">
        <v>7</v>
      </c>
      <c r="C30" s="40" t="s">
        <v>16</v>
      </c>
      <c r="D30" s="41">
        <f>D32+D33</f>
        <v>1013350</v>
      </c>
      <c r="E30" s="41">
        <f t="shared" ref="E30:G30" si="4">E32+E33</f>
        <v>373250</v>
      </c>
      <c r="F30" s="41">
        <f t="shared" si="4"/>
        <v>949548</v>
      </c>
      <c r="G30" s="41">
        <f t="shared" si="4"/>
        <v>368277</v>
      </c>
      <c r="H30" s="41"/>
      <c r="I30" s="41"/>
      <c r="J30" s="41">
        <f>J32</f>
        <v>63802</v>
      </c>
      <c r="K30" s="41">
        <f>K32</f>
        <v>4973</v>
      </c>
      <c r="L30" s="48"/>
      <c r="M30" s="47"/>
      <c r="N30" s="48"/>
      <c r="O30" s="47"/>
      <c r="P30" s="48"/>
      <c r="Q30" s="135"/>
      <c r="R30" s="136"/>
      <c r="S30" s="48"/>
      <c r="T30" s="48"/>
    </row>
    <row r="31" spans="1:20" ht="15.75" thickBot="1" x14ac:dyDescent="0.3">
      <c r="A31" s="39" t="s">
        <v>82</v>
      </c>
      <c r="B31" s="44"/>
      <c r="C31" s="44"/>
      <c r="D31" s="45"/>
      <c r="E31" s="47"/>
      <c r="F31" s="45"/>
      <c r="G31" s="47"/>
      <c r="H31" s="45"/>
      <c r="I31" s="47"/>
      <c r="J31" s="45"/>
      <c r="K31" s="47"/>
      <c r="L31" s="48"/>
      <c r="M31" s="47"/>
      <c r="N31" s="48"/>
      <c r="O31" s="47"/>
      <c r="P31" s="48"/>
      <c r="Q31" s="135"/>
      <c r="R31" s="136"/>
      <c r="S31" s="48"/>
      <c r="T31" s="48"/>
    </row>
    <row r="32" spans="1:20" ht="15.75" thickBot="1" x14ac:dyDescent="0.3">
      <c r="A32" s="39" t="s">
        <v>19</v>
      </c>
      <c r="B32" s="44"/>
      <c r="C32" s="40" t="s">
        <v>20</v>
      </c>
      <c r="D32" s="49">
        <f>37062+21767+4973</f>
        <v>63802</v>
      </c>
      <c r="E32" s="49">
        <v>4973</v>
      </c>
      <c r="F32" s="45"/>
      <c r="G32" s="47"/>
      <c r="H32" s="45"/>
      <c r="I32" s="47"/>
      <c r="J32" s="49">
        <f>37062+21767+4973</f>
        <v>63802</v>
      </c>
      <c r="K32" s="49">
        <v>4973</v>
      </c>
      <c r="L32" s="48"/>
      <c r="M32" s="47"/>
      <c r="N32" s="48"/>
      <c r="O32" s="47"/>
      <c r="P32" s="48"/>
      <c r="Q32" s="135"/>
      <c r="R32" s="136"/>
      <c r="S32" s="48"/>
      <c r="T32" s="48"/>
    </row>
    <row r="33" spans="1:20" ht="15.75" thickBot="1" x14ac:dyDescent="0.3">
      <c r="A33" s="39" t="s">
        <v>19</v>
      </c>
      <c r="B33" s="137"/>
      <c r="C33" s="40" t="s">
        <v>78</v>
      </c>
      <c r="D33" s="49">
        <f>1880+579391+368277</f>
        <v>949548</v>
      </c>
      <c r="E33" s="49">
        <v>368277</v>
      </c>
      <c r="F33" s="49">
        <f>1880+579391+368277</f>
        <v>949548</v>
      </c>
      <c r="G33" s="49">
        <v>368277</v>
      </c>
      <c r="H33" s="48"/>
      <c r="I33" s="47"/>
      <c r="J33" s="49"/>
      <c r="K33" s="49"/>
      <c r="L33" s="48"/>
      <c r="M33" s="47"/>
      <c r="N33" s="48"/>
      <c r="O33" s="43"/>
      <c r="P33" s="48"/>
      <c r="Q33" s="125"/>
      <c r="R33" s="126"/>
      <c r="S33" s="48"/>
      <c r="T33" s="48"/>
    </row>
    <row r="34" spans="1:20" ht="15.75" thickBot="1" x14ac:dyDescent="0.3">
      <c r="A34" s="39" t="s">
        <v>28</v>
      </c>
      <c r="B34" s="40">
        <v>8</v>
      </c>
      <c r="C34" s="40" t="s">
        <v>16</v>
      </c>
      <c r="D34" s="41">
        <f>D36+D37</f>
        <v>358507</v>
      </c>
      <c r="E34" s="41">
        <f t="shared" ref="E34:G34" si="5">E36+E37</f>
        <v>314510</v>
      </c>
      <c r="F34" s="41">
        <f t="shared" si="5"/>
        <v>196452</v>
      </c>
      <c r="G34" s="41">
        <f t="shared" si="5"/>
        <v>196452</v>
      </c>
      <c r="H34" s="41"/>
      <c r="I34" s="41"/>
      <c r="J34" s="41">
        <f>J36</f>
        <v>162055</v>
      </c>
      <c r="K34" s="41">
        <f>K36</f>
        <v>118058</v>
      </c>
      <c r="L34" s="48"/>
      <c r="M34" s="43"/>
      <c r="N34" s="42"/>
      <c r="O34" s="43"/>
      <c r="P34" s="42"/>
      <c r="Q34" s="138"/>
      <c r="R34" s="139"/>
      <c r="S34" s="42"/>
      <c r="T34" s="42"/>
    </row>
    <row r="35" spans="1:20" ht="15.75" thickBot="1" x14ac:dyDescent="0.3">
      <c r="A35" s="39" t="s">
        <v>29</v>
      </c>
      <c r="B35" s="44"/>
      <c r="C35" s="44"/>
      <c r="D35" s="45"/>
      <c r="E35" s="47"/>
      <c r="F35" s="45"/>
      <c r="G35" s="47"/>
      <c r="H35" s="47"/>
      <c r="I35" s="45"/>
      <c r="J35" s="45"/>
      <c r="K35" s="47"/>
      <c r="L35" s="48"/>
      <c r="M35" s="43"/>
      <c r="N35" s="42"/>
      <c r="O35" s="43"/>
      <c r="P35" s="42"/>
      <c r="Q35" s="125"/>
      <c r="R35" s="126"/>
      <c r="S35" s="42"/>
      <c r="T35" s="42"/>
    </row>
    <row r="36" spans="1:20" ht="15.75" thickBot="1" x14ac:dyDescent="0.3">
      <c r="A36" s="39" t="s">
        <v>19</v>
      </c>
      <c r="B36" s="44"/>
      <c r="C36" s="40" t="s">
        <v>20</v>
      </c>
      <c r="D36" s="49">
        <f>10711+33286+118058</f>
        <v>162055</v>
      </c>
      <c r="E36" s="49">
        <v>118058</v>
      </c>
      <c r="F36" s="45"/>
      <c r="G36" s="47"/>
      <c r="H36" s="47"/>
      <c r="I36" s="45"/>
      <c r="J36" s="49">
        <f>10711+33286+118058</f>
        <v>162055</v>
      </c>
      <c r="K36" s="49">
        <v>118058</v>
      </c>
      <c r="L36" s="48"/>
      <c r="M36" s="43"/>
      <c r="N36" s="48"/>
      <c r="O36" s="43"/>
      <c r="P36" s="48"/>
      <c r="Q36" s="125"/>
      <c r="R36" s="126"/>
      <c r="S36" s="48"/>
      <c r="T36" s="48"/>
    </row>
    <row r="37" spans="1:20" ht="15.75" thickBot="1" x14ac:dyDescent="0.3">
      <c r="A37" s="39" t="s">
        <v>19</v>
      </c>
      <c r="B37" s="44"/>
      <c r="C37" s="40" t="s">
        <v>78</v>
      </c>
      <c r="D37" s="49">
        <v>196452</v>
      </c>
      <c r="E37" s="49">
        <v>196452</v>
      </c>
      <c r="F37" s="128">
        <v>196452</v>
      </c>
      <c r="G37" s="47">
        <v>196452</v>
      </c>
      <c r="H37" s="47"/>
      <c r="I37" s="45"/>
      <c r="J37" s="49"/>
      <c r="K37" s="49"/>
      <c r="L37" s="48"/>
      <c r="M37" s="43"/>
      <c r="N37" s="48"/>
      <c r="O37" s="43"/>
      <c r="P37" s="48"/>
      <c r="Q37" s="125"/>
      <c r="R37" s="126"/>
      <c r="S37" s="48"/>
      <c r="T37" s="48"/>
    </row>
    <row r="38" spans="1:20" ht="15.75" thickBot="1" x14ac:dyDescent="0.3">
      <c r="A38" s="39" t="s">
        <v>30</v>
      </c>
      <c r="B38" s="40">
        <v>9</v>
      </c>
      <c r="C38" s="40" t="s">
        <v>16</v>
      </c>
      <c r="D38" s="41">
        <f>D40+D41</f>
        <v>261305</v>
      </c>
      <c r="E38" s="41">
        <f>E40+E41</f>
        <v>158223</v>
      </c>
      <c r="F38" s="41">
        <f>F41</f>
        <v>192998</v>
      </c>
      <c r="G38" s="41">
        <f>G41</f>
        <v>134152</v>
      </c>
      <c r="H38" s="41"/>
      <c r="I38" s="41"/>
      <c r="J38" s="41">
        <f>J40</f>
        <v>68307</v>
      </c>
      <c r="K38" s="41">
        <f>K40</f>
        <v>24071</v>
      </c>
      <c r="L38" s="48"/>
      <c r="M38" s="43"/>
      <c r="N38" s="42"/>
      <c r="O38" s="43"/>
      <c r="P38" s="42"/>
      <c r="Q38" s="125"/>
      <c r="R38" s="126"/>
      <c r="S38" s="42"/>
      <c r="T38" s="42"/>
    </row>
    <row r="39" spans="1:20" ht="15.75" thickBot="1" x14ac:dyDescent="0.3">
      <c r="A39" s="39" t="s">
        <v>29</v>
      </c>
      <c r="B39" s="44"/>
      <c r="C39" s="44"/>
      <c r="D39" s="45"/>
      <c r="E39" s="47"/>
      <c r="F39" s="45"/>
      <c r="G39" s="47"/>
      <c r="H39" s="47"/>
      <c r="I39" s="45"/>
      <c r="J39" s="45"/>
      <c r="K39" s="47"/>
      <c r="L39" s="48"/>
      <c r="M39" s="43"/>
      <c r="N39" s="42"/>
      <c r="O39" s="43"/>
      <c r="P39" s="42"/>
      <c r="Q39" s="125"/>
      <c r="R39" s="126"/>
      <c r="S39" s="42"/>
      <c r="T39" s="42"/>
    </row>
    <row r="40" spans="1:20" ht="15.75" thickBot="1" x14ac:dyDescent="0.3">
      <c r="A40" s="39" t="s">
        <v>19</v>
      </c>
      <c r="B40" s="44"/>
      <c r="C40" s="40" t="s">
        <v>20</v>
      </c>
      <c r="D40" s="49">
        <f>47+44189+24071</f>
        <v>68307</v>
      </c>
      <c r="E40" s="49">
        <v>24071</v>
      </c>
      <c r="F40" s="45"/>
      <c r="G40" s="47"/>
      <c r="H40" s="47"/>
      <c r="I40" s="45"/>
      <c r="J40" s="49">
        <f>47+44189+24071</f>
        <v>68307</v>
      </c>
      <c r="K40" s="49">
        <v>24071</v>
      </c>
      <c r="L40" s="48"/>
      <c r="M40" s="43"/>
      <c r="N40" s="48"/>
      <c r="O40" s="43"/>
      <c r="P40" s="48"/>
      <c r="Q40" s="125"/>
      <c r="R40" s="126"/>
      <c r="S40" s="48"/>
      <c r="T40" s="48"/>
    </row>
    <row r="41" spans="1:20" ht="15.75" thickBot="1" x14ac:dyDescent="0.3">
      <c r="A41" s="39" t="s">
        <v>19</v>
      </c>
      <c r="B41" s="44"/>
      <c r="C41" s="40" t="s">
        <v>78</v>
      </c>
      <c r="D41" s="49">
        <f>58846+134152</f>
        <v>192998</v>
      </c>
      <c r="E41" s="49">
        <v>134152</v>
      </c>
      <c r="F41" s="128">
        <f>58846+134152</f>
        <v>192998</v>
      </c>
      <c r="G41" s="47">
        <v>134152</v>
      </c>
      <c r="H41" s="47"/>
      <c r="I41" s="45"/>
      <c r="J41" s="49"/>
      <c r="K41" s="49"/>
      <c r="L41" s="48"/>
      <c r="M41" s="43"/>
      <c r="N41" s="48"/>
      <c r="O41" s="43"/>
      <c r="P41" s="48"/>
      <c r="Q41" s="129"/>
      <c r="R41" s="130"/>
      <c r="S41" s="48"/>
      <c r="T41" s="48"/>
    </row>
    <row r="42" spans="1:20" ht="15.75" thickBot="1" x14ac:dyDescent="0.3">
      <c r="A42" s="39" t="s">
        <v>31</v>
      </c>
      <c r="B42" s="40">
        <v>10</v>
      </c>
      <c r="C42" s="40" t="s">
        <v>16</v>
      </c>
      <c r="D42" s="41">
        <f>D44+D45+D46</f>
        <v>323858</v>
      </c>
      <c r="E42" s="41">
        <f>E45+E46</f>
        <v>102385</v>
      </c>
      <c r="F42" s="41">
        <f>F44+F46</f>
        <v>214782</v>
      </c>
      <c r="G42" s="41">
        <f>G46</f>
        <v>72977</v>
      </c>
      <c r="H42" s="41"/>
      <c r="I42" s="41"/>
      <c r="J42" s="127">
        <f>J45</f>
        <v>109076</v>
      </c>
      <c r="K42" s="127">
        <f>K45</f>
        <v>29408</v>
      </c>
      <c r="L42" s="48"/>
      <c r="M42" s="43"/>
      <c r="N42" s="42"/>
      <c r="O42" s="43"/>
      <c r="P42" s="42"/>
      <c r="Q42" s="125"/>
      <c r="R42" s="126"/>
      <c r="S42" s="42"/>
      <c r="T42" s="42"/>
    </row>
    <row r="43" spans="1:20" ht="15.75" thickBot="1" x14ac:dyDescent="0.3">
      <c r="A43" s="39" t="s">
        <v>29</v>
      </c>
      <c r="B43" s="44"/>
      <c r="C43" s="44"/>
      <c r="D43" s="45"/>
      <c r="E43" s="46"/>
      <c r="F43" s="45"/>
      <c r="G43" s="47"/>
      <c r="H43" s="46"/>
      <c r="I43" s="45"/>
      <c r="J43" s="45"/>
      <c r="K43" s="45"/>
      <c r="L43" s="48"/>
      <c r="M43" s="43"/>
      <c r="N43" s="42"/>
      <c r="O43" s="43"/>
      <c r="P43" s="42"/>
      <c r="Q43" s="125"/>
      <c r="R43" s="126"/>
      <c r="S43" s="42"/>
      <c r="T43" s="42"/>
    </row>
    <row r="44" spans="1:20" ht="15.75" thickBot="1" x14ac:dyDescent="0.3">
      <c r="A44" s="39" t="s">
        <v>19</v>
      </c>
      <c r="B44" s="44"/>
      <c r="C44" s="40" t="s">
        <v>25</v>
      </c>
      <c r="D44" s="49">
        <v>50000</v>
      </c>
      <c r="E44" s="49"/>
      <c r="F44" s="49">
        <v>50000</v>
      </c>
      <c r="G44" s="49"/>
      <c r="H44" s="47"/>
      <c r="I44" s="45"/>
      <c r="J44" s="45"/>
      <c r="K44" s="45"/>
      <c r="L44" s="48"/>
      <c r="M44" s="43"/>
      <c r="N44" s="42"/>
      <c r="O44" s="43"/>
      <c r="P44" s="42"/>
      <c r="Q44" s="125"/>
      <c r="R44" s="126"/>
      <c r="S44" s="42"/>
      <c r="T44" s="42"/>
    </row>
    <row r="45" spans="1:20" ht="15.75" thickBot="1" x14ac:dyDescent="0.3">
      <c r="A45" s="39" t="s">
        <v>19</v>
      </c>
      <c r="B45" s="44"/>
      <c r="C45" s="40" t="s">
        <v>20</v>
      </c>
      <c r="D45" s="49">
        <f>79668+29408</f>
        <v>109076</v>
      </c>
      <c r="E45" s="49">
        <v>29408</v>
      </c>
      <c r="F45" s="49"/>
      <c r="G45" s="49"/>
      <c r="H45" s="47"/>
      <c r="I45" s="45"/>
      <c r="J45" s="128">
        <f>79668+29408</f>
        <v>109076</v>
      </c>
      <c r="K45" s="128">
        <v>29408</v>
      </c>
      <c r="L45" s="48"/>
      <c r="M45" s="43"/>
      <c r="N45" s="42"/>
      <c r="O45" s="43"/>
      <c r="P45" s="42"/>
      <c r="Q45" s="129"/>
      <c r="R45" s="130"/>
      <c r="S45" s="42"/>
      <c r="T45" s="42"/>
    </row>
    <row r="46" spans="1:20" ht="15.75" thickBot="1" x14ac:dyDescent="0.3">
      <c r="A46" s="39" t="s">
        <v>19</v>
      </c>
      <c r="B46" s="44"/>
      <c r="C46" s="40" t="s">
        <v>78</v>
      </c>
      <c r="D46" s="49">
        <f>91805+72977</f>
        <v>164782</v>
      </c>
      <c r="E46" s="49">
        <v>72977</v>
      </c>
      <c r="F46" s="49">
        <f>91805+72977</f>
        <v>164782</v>
      </c>
      <c r="G46" s="49">
        <v>72977</v>
      </c>
      <c r="H46" s="47"/>
      <c r="I46" s="45"/>
      <c r="J46" s="45"/>
      <c r="K46" s="45"/>
      <c r="L46" s="48"/>
      <c r="M46" s="43"/>
      <c r="N46" s="42"/>
      <c r="O46" s="43"/>
      <c r="P46" s="42"/>
      <c r="Q46" s="129"/>
      <c r="R46" s="130"/>
      <c r="S46" s="42"/>
      <c r="T46" s="42"/>
    </row>
    <row r="47" spans="1:20" ht="15.75" thickBot="1" x14ac:dyDescent="0.3">
      <c r="A47" s="39" t="s">
        <v>32</v>
      </c>
      <c r="B47" s="40">
        <v>11</v>
      </c>
      <c r="C47" s="40" t="s">
        <v>16</v>
      </c>
      <c r="D47" s="41">
        <f>D49</f>
        <v>437396</v>
      </c>
      <c r="E47" s="41">
        <f>E49</f>
        <v>244215</v>
      </c>
      <c r="F47" s="41"/>
      <c r="G47" s="41"/>
      <c r="H47" s="41"/>
      <c r="I47" s="41"/>
      <c r="J47" s="41">
        <f>J49</f>
        <v>437396</v>
      </c>
      <c r="K47" s="41">
        <f>K49</f>
        <v>244215</v>
      </c>
      <c r="L47" s="48"/>
      <c r="M47" s="43"/>
      <c r="N47" s="42"/>
      <c r="O47" s="43"/>
      <c r="P47" s="42"/>
      <c r="Q47" s="125"/>
      <c r="R47" s="126"/>
      <c r="S47" s="42"/>
      <c r="T47" s="42"/>
    </row>
    <row r="48" spans="1:20" ht="15.75" thickBot="1" x14ac:dyDescent="0.3">
      <c r="A48" s="39" t="s">
        <v>29</v>
      </c>
      <c r="B48" s="44"/>
      <c r="C48" s="44"/>
      <c r="D48" s="45"/>
      <c r="E48" s="47"/>
      <c r="F48" s="45"/>
      <c r="G48" s="47"/>
      <c r="H48" s="47"/>
      <c r="I48" s="45"/>
      <c r="J48" s="45"/>
      <c r="K48" s="47"/>
      <c r="L48" s="42"/>
      <c r="M48" s="43"/>
      <c r="N48" s="42"/>
      <c r="O48" s="43"/>
      <c r="P48" s="42"/>
      <c r="Q48" s="125"/>
      <c r="R48" s="126"/>
      <c r="S48" s="42"/>
      <c r="T48" s="42"/>
    </row>
    <row r="49" spans="1:20" ht="15.75" thickBot="1" x14ac:dyDescent="0.3">
      <c r="A49" s="39" t="s">
        <v>19</v>
      </c>
      <c r="B49" s="44"/>
      <c r="C49" s="40" t="s">
        <v>20</v>
      </c>
      <c r="D49" s="49">
        <f>102259+90922+244215</f>
        <v>437396</v>
      </c>
      <c r="E49" s="49">
        <v>244215</v>
      </c>
      <c r="F49" s="45"/>
      <c r="G49" s="47"/>
      <c r="H49" s="47"/>
      <c r="I49" s="45"/>
      <c r="J49" s="49">
        <f>102259+90922+244215</f>
        <v>437396</v>
      </c>
      <c r="K49" s="49">
        <v>244215</v>
      </c>
      <c r="L49" s="48"/>
      <c r="M49" s="43"/>
      <c r="N49" s="48"/>
      <c r="O49" s="43"/>
      <c r="P49" s="48"/>
      <c r="Q49" s="125"/>
      <c r="R49" s="126"/>
      <c r="S49" s="48"/>
      <c r="T49" s="48"/>
    </row>
    <row r="50" spans="1:20" ht="15.75" thickBot="1" x14ac:dyDescent="0.3">
      <c r="A50" s="39" t="s">
        <v>92</v>
      </c>
      <c r="B50" s="44"/>
      <c r="C50" s="40" t="s">
        <v>16</v>
      </c>
      <c r="D50" s="41">
        <f>D53+D52</f>
        <v>645675</v>
      </c>
      <c r="E50" s="41">
        <f t="shared" ref="E50:K50" si="6">E53+E52</f>
        <v>538503</v>
      </c>
      <c r="F50" s="41">
        <f t="shared" si="6"/>
        <v>301800</v>
      </c>
      <c r="G50" s="41">
        <f t="shared" si="6"/>
        <v>194628</v>
      </c>
      <c r="H50" s="41"/>
      <c r="I50" s="41"/>
      <c r="J50" s="41">
        <f t="shared" si="6"/>
        <v>343875</v>
      </c>
      <c r="K50" s="41">
        <f t="shared" si="6"/>
        <v>343875</v>
      </c>
      <c r="L50" s="48"/>
      <c r="M50" s="43"/>
      <c r="N50" s="48"/>
      <c r="O50" s="43"/>
      <c r="P50" s="48"/>
      <c r="Q50" s="129"/>
      <c r="R50" s="130"/>
      <c r="S50" s="48"/>
      <c r="T50" s="48"/>
    </row>
    <row r="51" spans="1:20" ht="15.75" thickBot="1" x14ac:dyDescent="0.3">
      <c r="A51" s="39" t="s">
        <v>29</v>
      </c>
      <c r="B51" s="44"/>
      <c r="C51" s="40"/>
      <c r="D51" s="49"/>
      <c r="E51" s="49"/>
      <c r="F51" s="45"/>
      <c r="G51" s="47"/>
      <c r="H51" s="47"/>
      <c r="I51" s="45"/>
      <c r="J51" s="49"/>
      <c r="K51" s="49"/>
      <c r="L51" s="48"/>
      <c r="M51" s="43"/>
      <c r="N51" s="48"/>
      <c r="O51" s="43"/>
      <c r="P51" s="48"/>
      <c r="Q51" s="129"/>
      <c r="R51" s="130"/>
      <c r="S51" s="48"/>
      <c r="T51" s="48"/>
    </row>
    <row r="52" spans="1:20" ht="15.75" thickBot="1" x14ac:dyDescent="0.3">
      <c r="A52" s="39" t="s">
        <v>19</v>
      </c>
      <c r="B52" s="44"/>
      <c r="C52" s="40" t="s">
        <v>20</v>
      </c>
      <c r="D52" s="49">
        <v>343875</v>
      </c>
      <c r="E52" s="49">
        <v>343875</v>
      </c>
      <c r="F52" s="128"/>
      <c r="G52" s="47"/>
      <c r="H52" s="47"/>
      <c r="I52" s="45"/>
      <c r="J52" s="49">
        <v>343875</v>
      </c>
      <c r="K52" s="49">
        <v>343875</v>
      </c>
      <c r="L52" s="48"/>
      <c r="M52" s="43"/>
      <c r="N52" s="48"/>
      <c r="O52" s="43"/>
      <c r="P52" s="48"/>
      <c r="Q52" s="129"/>
      <c r="R52" s="130"/>
      <c r="S52" s="48"/>
      <c r="T52" s="48"/>
    </row>
    <row r="53" spans="1:20" ht="15.75" thickBot="1" x14ac:dyDescent="0.3">
      <c r="A53" s="39" t="s">
        <v>19</v>
      </c>
      <c r="B53" s="44"/>
      <c r="C53" s="40" t="s">
        <v>78</v>
      </c>
      <c r="D53" s="49">
        <f>107172+194628</f>
        <v>301800</v>
      </c>
      <c r="E53" s="49">
        <v>194628</v>
      </c>
      <c r="F53" s="128">
        <f>107172+194628</f>
        <v>301800</v>
      </c>
      <c r="G53" s="47">
        <v>194628</v>
      </c>
      <c r="H53" s="47"/>
      <c r="I53" s="45"/>
      <c r="J53" s="49"/>
      <c r="K53" s="49"/>
      <c r="L53" s="48"/>
      <c r="M53" s="43"/>
      <c r="N53" s="48"/>
      <c r="O53" s="43"/>
      <c r="P53" s="48"/>
      <c r="Q53" s="129"/>
      <c r="R53" s="130"/>
      <c r="S53" s="48"/>
      <c r="T53" s="48"/>
    </row>
    <row r="54" spans="1:20" ht="15.75" thickBot="1" x14ac:dyDescent="0.3">
      <c r="A54" s="39" t="s">
        <v>33</v>
      </c>
      <c r="B54" s="40">
        <v>12</v>
      </c>
      <c r="C54" s="40" t="s">
        <v>16</v>
      </c>
      <c r="D54" s="41">
        <f>D56+D57</f>
        <v>240809</v>
      </c>
      <c r="E54" s="41">
        <f t="shared" ref="E54" si="7">E56+E57</f>
        <v>108450</v>
      </c>
      <c r="F54" s="41">
        <f>F57</f>
        <v>3759</v>
      </c>
      <c r="G54" s="41">
        <f>G57</f>
        <v>0</v>
      </c>
      <c r="H54" s="41"/>
      <c r="I54" s="41"/>
      <c r="J54" s="41">
        <f>J56</f>
        <v>237050</v>
      </c>
      <c r="K54" s="41">
        <f>K56</f>
        <v>108450</v>
      </c>
      <c r="L54" s="48"/>
      <c r="M54" s="43"/>
      <c r="N54" s="42"/>
      <c r="O54" s="43"/>
      <c r="P54" s="42"/>
      <c r="Q54" s="125"/>
      <c r="R54" s="126"/>
      <c r="S54" s="42"/>
      <c r="T54" s="42"/>
    </row>
    <row r="55" spans="1:20" ht="15.75" thickBot="1" x14ac:dyDescent="0.3">
      <c r="A55" s="39" t="s">
        <v>29</v>
      </c>
      <c r="B55" s="44"/>
      <c r="C55" s="44"/>
      <c r="D55" s="45"/>
      <c r="E55" s="46"/>
      <c r="F55" s="45"/>
      <c r="G55" s="47"/>
      <c r="H55" s="46"/>
      <c r="I55" s="45"/>
      <c r="J55" s="45"/>
      <c r="K55" s="46"/>
      <c r="L55" s="48"/>
      <c r="M55" s="43"/>
      <c r="N55" s="42"/>
      <c r="O55" s="43"/>
      <c r="P55" s="42"/>
      <c r="Q55" s="125"/>
      <c r="R55" s="126"/>
      <c r="S55" s="42"/>
      <c r="T55" s="42"/>
    </row>
    <row r="56" spans="1:20" ht="15.75" thickBot="1" x14ac:dyDescent="0.3">
      <c r="A56" s="39" t="s">
        <v>19</v>
      </c>
      <c r="B56" s="44"/>
      <c r="C56" s="40" t="s">
        <v>20</v>
      </c>
      <c r="D56" s="49">
        <f>81995+46605+108450</f>
        <v>237050</v>
      </c>
      <c r="E56" s="49">
        <v>108450</v>
      </c>
      <c r="F56" s="45"/>
      <c r="G56" s="47"/>
      <c r="H56" s="47"/>
      <c r="I56" s="45"/>
      <c r="J56" s="49">
        <f>81995+46605+108450</f>
        <v>237050</v>
      </c>
      <c r="K56" s="49">
        <v>108450</v>
      </c>
      <c r="L56" s="48"/>
      <c r="M56" s="43"/>
      <c r="N56" s="42"/>
      <c r="O56" s="43"/>
      <c r="P56" s="42"/>
      <c r="Q56" s="125"/>
      <c r="R56" s="126"/>
      <c r="S56" s="42"/>
      <c r="T56" s="42"/>
    </row>
    <row r="57" spans="1:20" ht="15.75" thickBot="1" x14ac:dyDescent="0.3">
      <c r="A57" s="39" t="s">
        <v>19</v>
      </c>
      <c r="B57" s="44"/>
      <c r="C57" s="40" t="s">
        <v>78</v>
      </c>
      <c r="D57" s="49">
        <v>3759</v>
      </c>
      <c r="E57" s="49">
        <v>0</v>
      </c>
      <c r="F57" s="49">
        <v>3759</v>
      </c>
      <c r="G57" s="49"/>
      <c r="H57" s="47"/>
      <c r="I57" s="45"/>
      <c r="J57" s="41"/>
      <c r="K57" s="41"/>
      <c r="L57" s="48"/>
      <c r="M57" s="43"/>
      <c r="N57" s="42"/>
      <c r="O57" s="43"/>
      <c r="P57" s="42"/>
      <c r="Q57" s="125"/>
      <c r="R57" s="126"/>
      <c r="S57" s="42"/>
      <c r="T57" s="42"/>
    </row>
    <row r="58" spans="1:20" ht="15.75" thickBot="1" x14ac:dyDescent="0.3">
      <c r="A58" s="39" t="s">
        <v>34</v>
      </c>
      <c r="B58" s="40">
        <v>13</v>
      </c>
      <c r="C58" s="40" t="s">
        <v>16</v>
      </c>
      <c r="D58" s="41">
        <f>D60+D61</f>
        <v>185708</v>
      </c>
      <c r="E58" s="41">
        <f t="shared" ref="E58:K58" si="8">E60+E61</f>
        <v>163715</v>
      </c>
      <c r="F58" s="41">
        <f t="shared" si="8"/>
        <v>169282</v>
      </c>
      <c r="G58" s="41">
        <f t="shared" si="8"/>
        <v>163643</v>
      </c>
      <c r="H58" s="41"/>
      <c r="I58" s="41"/>
      <c r="J58" s="41">
        <f>J60</f>
        <v>16426</v>
      </c>
      <c r="K58" s="41">
        <f t="shared" si="8"/>
        <v>72</v>
      </c>
      <c r="L58" s="48"/>
      <c r="M58" s="43"/>
      <c r="N58" s="42"/>
      <c r="O58" s="43"/>
      <c r="P58" s="42"/>
      <c r="Q58" s="125"/>
      <c r="R58" s="126"/>
      <c r="S58" s="42"/>
      <c r="T58" s="42"/>
    </row>
    <row r="59" spans="1:20" ht="15.75" thickBot="1" x14ac:dyDescent="0.3">
      <c r="A59" s="39" t="s">
        <v>29</v>
      </c>
      <c r="B59" s="44"/>
      <c r="C59" s="44"/>
      <c r="D59" s="45"/>
      <c r="E59" s="46"/>
      <c r="F59" s="45"/>
      <c r="G59" s="47"/>
      <c r="H59" s="46"/>
      <c r="I59" s="45"/>
      <c r="J59" s="45"/>
      <c r="K59" s="46"/>
      <c r="L59" s="48"/>
      <c r="M59" s="43"/>
      <c r="N59" s="42"/>
      <c r="O59" s="43"/>
      <c r="P59" s="42"/>
      <c r="Q59" s="125"/>
      <c r="R59" s="126"/>
      <c r="S59" s="42"/>
      <c r="T59" s="42"/>
    </row>
    <row r="60" spans="1:20" ht="15.75" thickBot="1" x14ac:dyDescent="0.3">
      <c r="A60" s="39" t="s">
        <v>19</v>
      </c>
      <c r="B60" s="44"/>
      <c r="C60" s="40" t="s">
        <v>20</v>
      </c>
      <c r="D60" s="49">
        <f>15985+369+72</f>
        <v>16426</v>
      </c>
      <c r="E60" s="49">
        <v>72</v>
      </c>
      <c r="F60" s="45"/>
      <c r="G60" s="47"/>
      <c r="H60" s="47"/>
      <c r="I60" s="45"/>
      <c r="J60" s="49">
        <f>15985+369+72</f>
        <v>16426</v>
      </c>
      <c r="K60" s="49">
        <v>72</v>
      </c>
      <c r="L60" s="48"/>
      <c r="M60" s="43"/>
      <c r="N60" s="42"/>
      <c r="O60" s="43"/>
      <c r="P60" s="42"/>
      <c r="Q60" s="125"/>
      <c r="R60" s="126"/>
      <c r="S60" s="42"/>
      <c r="T60" s="42"/>
    </row>
    <row r="61" spans="1:20" ht="15.75" thickBot="1" x14ac:dyDescent="0.3">
      <c r="A61" s="39" t="s">
        <v>19</v>
      </c>
      <c r="B61" s="44"/>
      <c r="C61" s="40" t="s">
        <v>78</v>
      </c>
      <c r="D61" s="49">
        <f>5639+163643</f>
        <v>169282</v>
      </c>
      <c r="E61" s="49">
        <v>163643</v>
      </c>
      <c r="F61" s="49">
        <f>5639+163643</f>
        <v>169282</v>
      </c>
      <c r="G61" s="49">
        <v>163643</v>
      </c>
      <c r="H61" s="49"/>
      <c r="I61" s="47"/>
      <c r="J61" s="49"/>
      <c r="K61" s="47"/>
      <c r="L61" s="48"/>
      <c r="M61" s="43"/>
      <c r="N61" s="42"/>
      <c r="O61" s="43"/>
      <c r="P61" s="42"/>
      <c r="Q61" s="125"/>
      <c r="R61" s="126"/>
      <c r="S61" s="42"/>
      <c r="T61" s="42"/>
    </row>
    <row r="62" spans="1:20" ht="15.75" thickBot="1" x14ac:dyDescent="0.3">
      <c r="A62" s="39" t="s">
        <v>35</v>
      </c>
      <c r="B62" s="40">
        <v>14</v>
      </c>
      <c r="C62" s="40" t="s">
        <v>16</v>
      </c>
      <c r="D62" s="41">
        <f>D64+D65</f>
        <v>97090</v>
      </c>
      <c r="E62" s="41">
        <f t="shared" ref="E62:K62" si="9">E64+E65</f>
        <v>31737</v>
      </c>
      <c r="F62" s="41">
        <f>F65</f>
        <v>1880</v>
      </c>
      <c r="G62" s="41">
        <f>G65</f>
        <v>0</v>
      </c>
      <c r="H62" s="41"/>
      <c r="I62" s="41"/>
      <c r="J62" s="41">
        <f t="shared" si="9"/>
        <v>95210</v>
      </c>
      <c r="K62" s="41">
        <f t="shared" si="9"/>
        <v>31737</v>
      </c>
      <c r="L62" s="48"/>
      <c r="M62" s="43"/>
      <c r="N62" s="42"/>
      <c r="O62" s="43"/>
      <c r="P62" s="42"/>
      <c r="Q62" s="125"/>
      <c r="R62" s="126"/>
      <c r="S62" s="42"/>
      <c r="T62" s="42"/>
    </row>
    <row r="63" spans="1:20" ht="15.75" thickBot="1" x14ac:dyDescent="0.3">
      <c r="A63" s="39" t="s">
        <v>29</v>
      </c>
      <c r="B63" s="44"/>
      <c r="C63" s="44"/>
      <c r="D63" s="45"/>
      <c r="E63" s="46"/>
      <c r="F63" s="45"/>
      <c r="G63" s="47"/>
      <c r="H63" s="46"/>
      <c r="I63" s="45"/>
      <c r="J63" s="45"/>
      <c r="K63" s="46"/>
      <c r="L63" s="48"/>
      <c r="M63" s="43"/>
      <c r="N63" s="42"/>
      <c r="O63" s="43"/>
      <c r="P63" s="42"/>
      <c r="Q63" s="125"/>
      <c r="R63" s="126"/>
      <c r="S63" s="42"/>
      <c r="T63" s="42"/>
    </row>
    <row r="64" spans="1:20" ht="15.75" thickBot="1" x14ac:dyDescent="0.3">
      <c r="A64" s="39" t="s">
        <v>19</v>
      </c>
      <c r="B64" s="44"/>
      <c r="C64" s="40" t="s">
        <v>20</v>
      </c>
      <c r="D64" s="49">
        <f>63473+31737</f>
        <v>95210</v>
      </c>
      <c r="E64" s="49">
        <v>31737</v>
      </c>
      <c r="F64" s="45"/>
      <c r="G64" s="47"/>
      <c r="H64" s="47"/>
      <c r="I64" s="45"/>
      <c r="J64" s="49">
        <f>63473+31737</f>
        <v>95210</v>
      </c>
      <c r="K64" s="49">
        <v>31737</v>
      </c>
      <c r="L64" s="48"/>
      <c r="M64" s="43"/>
      <c r="N64" s="42"/>
      <c r="O64" s="43"/>
      <c r="P64" s="42"/>
      <c r="Q64" s="125"/>
      <c r="R64" s="126"/>
      <c r="S64" s="42"/>
      <c r="T64" s="42"/>
    </row>
    <row r="65" spans="1:20" ht="15.75" thickBot="1" x14ac:dyDescent="0.3">
      <c r="A65" s="39" t="s">
        <v>19</v>
      </c>
      <c r="B65" s="44"/>
      <c r="C65" s="40" t="s">
        <v>78</v>
      </c>
      <c r="D65" s="49">
        <v>1880</v>
      </c>
      <c r="E65" s="49">
        <v>0</v>
      </c>
      <c r="F65" s="49">
        <v>1880</v>
      </c>
      <c r="G65" s="49">
        <v>0</v>
      </c>
      <c r="H65" s="49"/>
      <c r="I65" s="47"/>
      <c r="J65" s="49"/>
      <c r="K65" s="47"/>
      <c r="L65" s="48"/>
      <c r="M65" s="43"/>
      <c r="N65" s="42"/>
      <c r="O65" s="43"/>
      <c r="P65" s="42"/>
      <c r="Q65" s="125"/>
      <c r="R65" s="126"/>
      <c r="S65" s="42"/>
      <c r="T65" s="42"/>
    </row>
    <row r="66" spans="1:20" ht="15.75" thickBot="1" x14ac:dyDescent="0.3">
      <c r="A66" s="39" t="s">
        <v>79</v>
      </c>
      <c r="B66" s="40">
        <v>15</v>
      </c>
      <c r="C66" s="40" t="s">
        <v>16</v>
      </c>
      <c r="D66" s="41">
        <f>D68+D69</f>
        <v>25567</v>
      </c>
      <c r="E66" s="41">
        <f t="shared" ref="E66:K66" si="10">E68+E69</f>
        <v>306</v>
      </c>
      <c r="F66" s="41">
        <f t="shared" si="10"/>
        <v>18796</v>
      </c>
      <c r="G66" s="41">
        <f t="shared" si="10"/>
        <v>0</v>
      </c>
      <c r="H66" s="41"/>
      <c r="I66" s="41"/>
      <c r="J66" s="41">
        <f t="shared" si="10"/>
        <v>6771</v>
      </c>
      <c r="K66" s="41">
        <f t="shared" si="10"/>
        <v>306</v>
      </c>
      <c r="L66" s="48"/>
      <c r="M66" s="43"/>
      <c r="N66" s="42"/>
      <c r="O66" s="43"/>
      <c r="P66" s="42"/>
      <c r="Q66" s="125"/>
      <c r="R66" s="126"/>
      <c r="S66" s="42"/>
      <c r="T66" s="42"/>
    </row>
    <row r="67" spans="1:20" ht="15.75" thickBot="1" x14ac:dyDescent="0.3">
      <c r="A67" s="39" t="s">
        <v>29</v>
      </c>
      <c r="B67" s="44"/>
      <c r="C67" s="44"/>
      <c r="D67" s="45"/>
      <c r="E67" s="46"/>
      <c r="F67" s="45"/>
      <c r="G67" s="47"/>
      <c r="H67" s="46"/>
      <c r="I67" s="45"/>
      <c r="J67" s="45"/>
      <c r="K67" s="46"/>
      <c r="L67" s="48"/>
      <c r="M67" s="43"/>
      <c r="N67" s="42"/>
      <c r="O67" s="43"/>
      <c r="P67" s="42"/>
      <c r="Q67" s="125"/>
      <c r="R67" s="126"/>
      <c r="S67" s="42"/>
      <c r="T67" s="42"/>
    </row>
    <row r="68" spans="1:20" ht="15.75" thickBot="1" x14ac:dyDescent="0.3">
      <c r="A68" s="39" t="s">
        <v>19</v>
      </c>
      <c r="B68" s="44"/>
      <c r="C68" s="40" t="s">
        <v>20</v>
      </c>
      <c r="D68" s="49">
        <f>67+6398+306</f>
        <v>6771</v>
      </c>
      <c r="E68" s="49">
        <v>306</v>
      </c>
      <c r="F68" s="45"/>
      <c r="G68" s="47"/>
      <c r="H68" s="47"/>
      <c r="I68" s="45"/>
      <c r="J68" s="49">
        <f>6398+67+306</f>
        <v>6771</v>
      </c>
      <c r="K68" s="49">
        <v>306</v>
      </c>
      <c r="L68" s="48"/>
      <c r="M68" s="43"/>
      <c r="N68" s="42"/>
      <c r="O68" s="43"/>
      <c r="P68" s="42"/>
      <c r="Q68" s="125"/>
      <c r="R68" s="126"/>
      <c r="S68" s="42"/>
      <c r="T68" s="42"/>
    </row>
    <row r="69" spans="1:20" ht="15.75" thickBot="1" x14ac:dyDescent="0.3">
      <c r="A69" s="39" t="s">
        <v>19</v>
      </c>
      <c r="B69" s="137"/>
      <c r="C69" s="40" t="s">
        <v>78</v>
      </c>
      <c r="D69" s="49">
        <v>18796</v>
      </c>
      <c r="E69" s="49">
        <v>0</v>
      </c>
      <c r="F69" s="49">
        <v>18796</v>
      </c>
      <c r="G69" s="49">
        <v>0</v>
      </c>
      <c r="H69" s="49"/>
      <c r="I69" s="47"/>
      <c r="J69" s="48"/>
      <c r="K69" s="47"/>
      <c r="L69" s="48"/>
      <c r="M69" s="47"/>
      <c r="N69" s="48"/>
      <c r="O69" s="43"/>
      <c r="P69" s="48"/>
      <c r="Q69" s="125"/>
      <c r="R69" s="126"/>
      <c r="S69" s="48"/>
      <c r="T69" s="48"/>
    </row>
    <row r="70" spans="1:20" ht="15.75" thickBot="1" x14ac:dyDescent="0.3">
      <c r="A70" s="39" t="s">
        <v>80</v>
      </c>
      <c r="B70" s="40">
        <v>16</v>
      </c>
      <c r="C70" s="40" t="s">
        <v>16</v>
      </c>
      <c r="D70" s="41">
        <f>D72+D73</f>
        <v>61719</v>
      </c>
      <c r="E70" s="41">
        <f t="shared" ref="E70:K70" si="11">E72+E73</f>
        <v>23729</v>
      </c>
      <c r="F70" s="41">
        <f t="shared" si="11"/>
        <v>5639</v>
      </c>
      <c r="G70" s="41">
        <f t="shared" si="11"/>
        <v>0</v>
      </c>
      <c r="H70" s="41"/>
      <c r="I70" s="41"/>
      <c r="J70" s="41">
        <f t="shared" si="11"/>
        <v>56080</v>
      </c>
      <c r="K70" s="41">
        <f t="shared" si="11"/>
        <v>23729</v>
      </c>
      <c r="L70" s="48"/>
      <c r="M70" s="43"/>
      <c r="N70" s="42"/>
      <c r="O70" s="43"/>
      <c r="P70" s="42"/>
      <c r="Q70" s="125"/>
      <c r="R70" s="126"/>
      <c r="S70" s="42"/>
      <c r="T70" s="42"/>
    </row>
    <row r="71" spans="1:20" ht="15.75" thickBot="1" x14ac:dyDescent="0.3">
      <c r="A71" s="39" t="s">
        <v>29</v>
      </c>
      <c r="B71" s="44"/>
      <c r="C71" s="44"/>
      <c r="D71" s="45"/>
      <c r="E71" s="46"/>
      <c r="F71" s="45"/>
      <c r="G71" s="47"/>
      <c r="H71" s="46"/>
      <c r="I71" s="45"/>
      <c r="J71" s="45"/>
      <c r="K71" s="46"/>
      <c r="L71" s="48"/>
      <c r="M71" s="43"/>
      <c r="N71" s="42"/>
      <c r="O71" s="43"/>
      <c r="P71" s="42"/>
      <c r="Q71" s="125"/>
      <c r="R71" s="126"/>
      <c r="S71" s="42"/>
      <c r="T71" s="42"/>
    </row>
    <row r="72" spans="1:20" ht="15.75" thickBot="1" x14ac:dyDescent="0.3">
      <c r="A72" s="39" t="s">
        <v>19</v>
      </c>
      <c r="B72" s="44"/>
      <c r="C72" s="40" t="s">
        <v>20</v>
      </c>
      <c r="D72" s="49">
        <f>10420+21931+23729</f>
        <v>56080</v>
      </c>
      <c r="E72" s="49">
        <v>23729</v>
      </c>
      <c r="F72" s="49"/>
      <c r="G72" s="49"/>
      <c r="H72" s="47"/>
      <c r="I72" s="45"/>
      <c r="J72" s="49">
        <f>21931+10420+23729</f>
        <v>56080</v>
      </c>
      <c r="K72" s="49">
        <v>23729</v>
      </c>
      <c r="L72" s="48"/>
      <c r="M72" s="43"/>
      <c r="N72" s="42"/>
      <c r="O72" s="43"/>
      <c r="P72" s="42"/>
      <c r="Q72" s="125"/>
      <c r="R72" s="126"/>
      <c r="S72" s="42"/>
      <c r="T72" s="42"/>
    </row>
    <row r="73" spans="1:20" ht="15.75" thickBot="1" x14ac:dyDescent="0.3">
      <c r="A73" s="39" t="s">
        <v>19</v>
      </c>
      <c r="B73" s="44"/>
      <c r="C73" s="40" t="s">
        <v>78</v>
      </c>
      <c r="D73" s="49">
        <v>5639</v>
      </c>
      <c r="E73" s="49">
        <v>0</v>
      </c>
      <c r="F73" s="49">
        <v>5639</v>
      </c>
      <c r="G73" s="49">
        <v>0</v>
      </c>
      <c r="H73" s="47"/>
      <c r="I73" s="45"/>
      <c r="J73" s="49"/>
      <c r="K73" s="49"/>
      <c r="L73" s="48"/>
      <c r="M73" s="43"/>
      <c r="N73" s="42"/>
      <c r="O73" s="43"/>
      <c r="P73" s="42"/>
      <c r="Q73" s="125"/>
      <c r="R73" s="126"/>
      <c r="S73" s="42"/>
      <c r="T73" s="42"/>
    </row>
    <row r="74" spans="1:20" ht="15.75" thickBot="1" x14ac:dyDescent="0.3">
      <c r="A74" s="39" t="s">
        <v>95</v>
      </c>
      <c r="B74" s="40">
        <v>17</v>
      </c>
      <c r="C74" s="40" t="s">
        <v>16</v>
      </c>
      <c r="D74" s="41">
        <f>D76+D77</f>
        <v>4606</v>
      </c>
      <c r="E74" s="41">
        <f t="shared" ref="E74:G74" si="12">E76+E77</f>
        <v>4606</v>
      </c>
      <c r="F74" s="41">
        <f t="shared" si="12"/>
        <v>0</v>
      </c>
      <c r="G74" s="41">
        <f t="shared" si="12"/>
        <v>0</v>
      </c>
      <c r="H74" s="41"/>
      <c r="I74" s="41"/>
      <c r="J74" s="41">
        <f t="shared" ref="J74:K74" si="13">J76+J77</f>
        <v>4606</v>
      </c>
      <c r="K74" s="41">
        <f t="shared" si="13"/>
        <v>4606</v>
      </c>
      <c r="L74" s="48"/>
      <c r="M74" s="43"/>
      <c r="N74" s="42"/>
      <c r="O74" s="43"/>
      <c r="P74" s="42"/>
      <c r="Q74" s="125"/>
      <c r="R74" s="126"/>
      <c r="S74" s="42"/>
      <c r="T74" s="42"/>
    </row>
    <row r="75" spans="1:20" ht="15.75" thickBot="1" x14ac:dyDescent="0.3">
      <c r="A75" s="39" t="s">
        <v>29</v>
      </c>
      <c r="B75" s="44"/>
      <c r="C75" s="44"/>
      <c r="D75" s="45"/>
      <c r="E75" s="46"/>
      <c r="F75" s="45"/>
      <c r="G75" s="47"/>
      <c r="H75" s="46"/>
      <c r="I75" s="45"/>
      <c r="J75" s="45"/>
      <c r="K75" s="46"/>
      <c r="L75" s="48"/>
      <c r="M75" s="43"/>
      <c r="N75" s="42"/>
      <c r="O75" s="43"/>
      <c r="P75" s="42"/>
      <c r="Q75" s="125"/>
      <c r="R75" s="126"/>
      <c r="S75" s="42"/>
      <c r="T75" s="42"/>
    </row>
    <row r="76" spans="1:20" ht="15.75" thickBot="1" x14ac:dyDescent="0.3">
      <c r="A76" s="39" t="s">
        <v>19</v>
      </c>
      <c r="B76" s="44"/>
      <c r="C76" s="40" t="s">
        <v>20</v>
      </c>
      <c r="D76" s="49">
        <v>4606</v>
      </c>
      <c r="E76" s="49">
        <v>4606</v>
      </c>
      <c r="F76" s="49"/>
      <c r="G76" s="49"/>
      <c r="H76" s="47"/>
      <c r="I76" s="45"/>
      <c r="J76" s="49">
        <v>4606</v>
      </c>
      <c r="K76" s="49">
        <v>4606</v>
      </c>
      <c r="L76" s="48"/>
      <c r="M76" s="43"/>
      <c r="N76" s="42"/>
      <c r="O76" s="43"/>
      <c r="P76" s="42"/>
      <c r="Q76" s="125"/>
      <c r="R76" s="126"/>
      <c r="S76" s="42"/>
      <c r="T76" s="42"/>
    </row>
    <row r="77" spans="1:20" ht="15.75" thickBot="1" x14ac:dyDescent="0.3">
      <c r="A77" s="39" t="s">
        <v>19</v>
      </c>
      <c r="B77" s="44"/>
      <c r="C77" s="40"/>
      <c r="D77" s="49"/>
      <c r="E77" s="49"/>
      <c r="F77" s="49"/>
      <c r="G77" s="49"/>
      <c r="H77" s="47"/>
      <c r="I77" s="45"/>
      <c r="J77" s="49"/>
      <c r="K77" s="49"/>
      <c r="L77" s="48"/>
      <c r="M77" s="43"/>
      <c r="N77" s="42"/>
      <c r="O77" s="43"/>
      <c r="P77" s="42"/>
      <c r="Q77" s="125"/>
      <c r="R77" s="126"/>
      <c r="S77" s="42"/>
      <c r="T77" s="42"/>
    </row>
    <row r="78" spans="1:20" x14ac:dyDescent="0.25">
      <c r="D78" s="141"/>
      <c r="E78" s="141"/>
    </row>
    <row r="79" spans="1:20" x14ac:dyDescent="0.25">
      <c r="D79" s="142"/>
      <c r="E79" s="142"/>
    </row>
    <row r="80" spans="1:20" x14ac:dyDescent="0.25">
      <c r="D80" s="142"/>
      <c r="E80" s="142"/>
    </row>
    <row r="81" spans="4:5" x14ac:dyDescent="0.25">
      <c r="D81" s="142"/>
      <c r="E81" s="142"/>
    </row>
    <row r="82" spans="4:5" x14ac:dyDescent="0.25">
      <c r="D82" s="142"/>
      <c r="E82" s="142"/>
    </row>
    <row r="83" spans="4:5" x14ac:dyDescent="0.25">
      <c r="D83" s="142"/>
      <c r="E83" s="142"/>
    </row>
    <row r="84" spans="4:5" x14ac:dyDescent="0.25">
      <c r="D84" s="142"/>
      <c r="E84" s="142"/>
    </row>
    <row r="85" spans="4:5" x14ac:dyDescent="0.25">
      <c r="D85" s="142"/>
      <c r="E85" s="142"/>
    </row>
    <row r="86" spans="4:5" x14ac:dyDescent="0.25">
      <c r="D86" s="142"/>
      <c r="E86" s="142"/>
    </row>
    <row r="87" spans="4:5" x14ac:dyDescent="0.25">
      <c r="D87" s="142"/>
      <c r="E87" s="142"/>
    </row>
    <row r="89" spans="4:5" x14ac:dyDescent="0.25">
      <c r="D89" s="142"/>
      <c r="E89" s="142"/>
    </row>
  </sheetData>
  <mergeCells count="72">
    <mergeCell ref="Q64:R64"/>
    <mergeCell ref="A1:T2"/>
    <mergeCell ref="Q34:R34"/>
    <mergeCell ref="Q57:R57"/>
    <mergeCell ref="Q33:R33"/>
    <mergeCell ref="Q25:R25"/>
    <mergeCell ref="Q54:R54"/>
    <mergeCell ref="Q55:R55"/>
    <mergeCell ref="Q56:R56"/>
    <mergeCell ref="Q58:R58"/>
    <mergeCell ref="Q59:R59"/>
    <mergeCell ref="Q60:R60"/>
    <mergeCell ref="Q42:R42"/>
    <mergeCell ref="Q43:R43"/>
    <mergeCell ref="Q44:R44"/>
    <mergeCell ref="Q47:R47"/>
    <mergeCell ref="Q62:R62"/>
    <mergeCell ref="Q63:R63"/>
    <mergeCell ref="Q48:R48"/>
    <mergeCell ref="Q49:R49"/>
    <mergeCell ref="Q61:R61"/>
    <mergeCell ref="Q10:R10"/>
    <mergeCell ref="A3:A4"/>
    <mergeCell ref="B3:B4"/>
    <mergeCell ref="C3:C4"/>
    <mergeCell ref="E3:E4"/>
    <mergeCell ref="F3:T3"/>
    <mergeCell ref="Q4:R4"/>
    <mergeCell ref="Q5:R5"/>
    <mergeCell ref="Q6:R6"/>
    <mergeCell ref="Q7:R7"/>
    <mergeCell ref="Q8:R8"/>
    <mergeCell ref="Q9:R9"/>
    <mergeCell ref="Q22:R22"/>
    <mergeCell ref="Q12:R12"/>
    <mergeCell ref="Q13:R13"/>
    <mergeCell ref="Q14:R14"/>
    <mergeCell ref="Q16:R16"/>
    <mergeCell ref="Q17:R17"/>
    <mergeCell ref="Q18:R18"/>
    <mergeCell ref="Q19:R19"/>
    <mergeCell ref="Q20:R20"/>
    <mergeCell ref="Q21:R21"/>
    <mergeCell ref="Q15:R15"/>
    <mergeCell ref="Q23:R23"/>
    <mergeCell ref="Q39:R39"/>
    <mergeCell ref="Q40:R40"/>
    <mergeCell ref="Q24:R24"/>
    <mergeCell ref="Q27:R27"/>
    <mergeCell ref="Q28:R28"/>
    <mergeCell ref="Q29:R29"/>
    <mergeCell ref="Q30:R30"/>
    <mergeCell ref="Q31:R31"/>
    <mergeCell ref="Q32:R32"/>
    <mergeCell ref="Q35:R35"/>
    <mergeCell ref="Q36:R36"/>
    <mergeCell ref="Q38:R38"/>
    <mergeCell ref="Q26:R26"/>
    <mergeCell ref="Q37:R37"/>
    <mergeCell ref="Q65:R65"/>
    <mergeCell ref="Q72:R72"/>
    <mergeCell ref="Q66:R66"/>
    <mergeCell ref="Q67:R67"/>
    <mergeCell ref="Q68:R68"/>
    <mergeCell ref="Q69:R69"/>
    <mergeCell ref="Q70:R70"/>
    <mergeCell ref="Q71:R71"/>
    <mergeCell ref="Q74:R74"/>
    <mergeCell ref="Q75:R75"/>
    <mergeCell ref="Q76:R76"/>
    <mergeCell ref="Q77:R77"/>
    <mergeCell ref="Q73:R73"/>
  </mergeCells>
  <pageMargins left="0.43307086614173229" right="0.23622047244094491" top="0.35433070866141736" bottom="0.35433070866141736" header="0.11811023622047245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7"/>
  <sheetViews>
    <sheetView tabSelected="1" zoomScale="130" zoomScaleNormal="130" workbookViewId="0">
      <selection activeCell="F92" sqref="F92"/>
    </sheetView>
  </sheetViews>
  <sheetFormatPr defaultRowHeight="15" x14ac:dyDescent="0.25"/>
  <cols>
    <col min="1" max="1" width="22.42578125" style="13" customWidth="1"/>
    <col min="2" max="2" width="6.140625" customWidth="1"/>
    <col min="3" max="3" width="8.140625" customWidth="1"/>
    <col min="4" max="4" width="11.7109375" customWidth="1"/>
    <col min="5" max="5" width="9" customWidth="1"/>
    <col min="6" max="6" width="13.85546875" customWidth="1"/>
    <col min="7" max="7" width="14.140625" customWidth="1"/>
    <col min="8" max="8" width="4.140625" customWidth="1"/>
    <col min="9" max="9" width="6.85546875" customWidth="1"/>
    <col min="10" max="10" width="9.140625" customWidth="1"/>
    <col min="11" max="11" width="10.140625" bestFit="1" customWidth="1"/>
    <col min="12" max="12" width="13.28515625" customWidth="1"/>
    <col min="13" max="13" width="11.5703125" customWidth="1"/>
    <col min="15" max="15" width="13.5703125" customWidth="1"/>
    <col min="16" max="16" width="9" customWidth="1"/>
  </cols>
  <sheetData>
    <row r="1" spans="1:16" x14ac:dyDescent="0.25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1.75" customHeight="1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104"/>
      <c r="B3" s="104" t="s">
        <v>1</v>
      </c>
      <c r="C3" s="104" t="s">
        <v>62</v>
      </c>
      <c r="D3" s="104" t="s">
        <v>3</v>
      </c>
      <c r="E3" s="104" t="s">
        <v>63</v>
      </c>
      <c r="F3" s="104" t="s">
        <v>64</v>
      </c>
      <c r="G3" s="101" t="s">
        <v>5</v>
      </c>
      <c r="H3" s="102"/>
      <c r="I3" s="102"/>
      <c r="J3" s="102"/>
      <c r="K3" s="102"/>
      <c r="L3" s="102"/>
      <c r="M3" s="102"/>
      <c r="N3" s="102"/>
      <c r="O3" s="102"/>
      <c r="P3" s="103"/>
    </row>
    <row r="4" spans="1:16" ht="15.75" thickBot="1" x14ac:dyDescent="0.3">
      <c r="A4" s="106"/>
      <c r="B4" s="106"/>
      <c r="C4" s="106"/>
      <c r="D4" s="106"/>
      <c r="E4" s="106"/>
      <c r="F4" s="106"/>
      <c r="G4" s="104" t="s">
        <v>65</v>
      </c>
      <c r="H4" s="104" t="s">
        <v>66</v>
      </c>
      <c r="I4" s="104" t="s">
        <v>67</v>
      </c>
      <c r="J4" s="104" t="s">
        <v>68</v>
      </c>
      <c r="K4" s="104" t="s">
        <v>69</v>
      </c>
      <c r="L4" s="101" t="s">
        <v>17</v>
      </c>
      <c r="M4" s="102"/>
      <c r="N4" s="103"/>
      <c r="O4" s="104" t="s">
        <v>70</v>
      </c>
      <c r="P4" s="104" t="s">
        <v>71</v>
      </c>
    </row>
    <row r="5" spans="1:16" ht="39" thickBot="1" x14ac:dyDescent="0.3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4" t="s">
        <v>72</v>
      </c>
      <c r="M5" s="15" t="s">
        <v>73</v>
      </c>
      <c r="N5" s="15" t="s">
        <v>74</v>
      </c>
      <c r="O5" s="105"/>
      <c r="P5" s="105"/>
    </row>
    <row r="6" spans="1:16" ht="15.75" thickBot="1" x14ac:dyDescent="0.3">
      <c r="A6" s="16" t="s">
        <v>12</v>
      </c>
      <c r="B6" s="17" t="s">
        <v>13</v>
      </c>
      <c r="C6" s="17" t="s">
        <v>14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4">
        <v>6</v>
      </c>
      <c r="J6" s="14">
        <v>7</v>
      </c>
      <c r="K6" s="17">
        <v>8</v>
      </c>
      <c r="L6" s="17">
        <v>9</v>
      </c>
      <c r="M6" s="17">
        <v>10</v>
      </c>
      <c r="N6" s="14">
        <v>11</v>
      </c>
      <c r="O6" s="17">
        <v>12</v>
      </c>
      <c r="P6" s="17">
        <v>13</v>
      </c>
    </row>
    <row r="7" spans="1:16" ht="15.75" thickBot="1" x14ac:dyDescent="0.3">
      <c r="A7" s="18" t="s">
        <v>15</v>
      </c>
      <c r="B7" s="17"/>
      <c r="C7" s="17" t="s">
        <v>16</v>
      </c>
      <c r="D7" s="19">
        <f>D9+D13+D17+D20+D23+D28+D31+D35+D39+D43+D48+D55+D59+D63+D67+D71+D51+D75</f>
        <v>11194131</v>
      </c>
      <c r="E7" s="19"/>
      <c r="F7" s="19">
        <f t="shared" ref="F7:M7" si="0">F9+F13+F17+F20+F23+F28+F31+F35+F39+F43+F48+F55+F59+F63+F67+F71+F51+F75</f>
        <v>11194131</v>
      </c>
      <c r="G7" s="19"/>
      <c r="H7" s="19"/>
      <c r="I7" s="19"/>
      <c r="J7" s="19"/>
      <c r="K7" s="19">
        <f t="shared" si="0"/>
        <v>11194131</v>
      </c>
      <c r="L7" s="19">
        <f t="shared" si="0"/>
        <v>10872398</v>
      </c>
      <c r="M7" s="19">
        <f t="shared" si="0"/>
        <v>321733</v>
      </c>
      <c r="N7" s="20"/>
      <c r="O7" s="21"/>
      <c r="P7" s="21"/>
    </row>
    <row r="8" spans="1:16" ht="15.75" thickBot="1" x14ac:dyDescent="0.3">
      <c r="A8" s="18" t="s">
        <v>75</v>
      </c>
      <c r="B8" s="17"/>
      <c r="C8" s="17"/>
      <c r="D8" s="22"/>
      <c r="E8" s="22"/>
      <c r="F8" s="22"/>
      <c r="G8" s="22"/>
      <c r="H8" s="22"/>
      <c r="I8" s="23"/>
      <c r="J8" s="23"/>
      <c r="K8" s="22"/>
      <c r="L8" s="22"/>
      <c r="M8" s="22"/>
      <c r="N8" s="20"/>
      <c r="O8" s="21"/>
      <c r="P8" s="21"/>
    </row>
    <row r="9" spans="1:16" ht="15.75" thickBot="1" x14ac:dyDescent="0.3">
      <c r="A9" s="18" t="s">
        <v>18</v>
      </c>
      <c r="B9" s="17">
        <v>1</v>
      </c>
      <c r="C9" s="17" t="s">
        <v>16</v>
      </c>
      <c r="D9" s="19">
        <f>D11+D12</f>
        <v>1465733</v>
      </c>
      <c r="E9" s="19"/>
      <c r="F9" s="19">
        <f t="shared" ref="F9:F47" si="1">K9</f>
        <v>1465733</v>
      </c>
      <c r="G9" s="19"/>
      <c r="H9" s="19"/>
      <c r="I9" s="19"/>
      <c r="J9" s="19"/>
      <c r="K9" s="19">
        <f t="shared" ref="K9:K45" si="2">D9</f>
        <v>1465733</v>
      </c>
      <c r="L9" s="19">
        <f>L11+L12</f>
        <v>1423062</v>
      </c>
      <c r="M9" s="19">
        <f>M11+M12</f>
        <v>42671</v>
      </c>
      <c r="N9" s="20"/>
      <c r="O9" s="21"/>
      <c r="P9" s="21"/>
    </row>
    <row r="10" spans="1:16" ht="15.75" thickBot="1" x14ac:dyDescent="0.3">
      <c r="A10" s="18" t="s">
        <v>29</v>
      </c>
      <c r="B10" s="17"/>
      <c r="C10" s="17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0"/>
      <c r="O10" s="21"/>
      <c r="P10" s="21"/>
    </row>
    <row r="11" spans="1:16" s="36" customFormat="1" ht="15.75" thickBot="1" x14ac:dyDescent="0.3">
      <c r="A11" s="30" t="s">
        <v>19</v>
      </c>
      <c r="B11" s="31"/>
      <c r="C11" s="31" t="s">
        <v>20</v>
      </c>
      <c r="D11" s="32">
        <f>146140+159359+350099</f>
        <v>655598</v>
      </c>
      <c r="E11" s="32"/>
      <c r="F11" s="32">
        <f t="shared" si="1"/>
        <v>655598</v>
      </c>
      <c r="G11" s="32"/>
      <c r="H11" s="32"/>
      <c r="I11" s="33"/>
      <c r="J11" s="33"/>
      <c r="K11" s="32">
        <f t="shared" si="2"/>
        <v>655598</v>
      </c>
      <c r="L11" s="32">
        <f>141731+151391+340858</f>
        <v>633980</v>
      </c>
      <c r="M11" s="32">
        <f>K11-L11</f>
        <v>21618</v>
      </c>
      <c r="N11" s="34"/>
      <c r="O11" s="35"/>
      <c r="P11" s="35"/>
    </row>
    <row r="12" spans="1:16" s="36" customFormat="1" ht="15.75" thickBot="1" x14ac:dyDescent="0.3">
      <c r="A12" s="30" t="s">
        <v>19</v>
      </c>
      <c r="B12" s="31"/>
      <c r="C12" s="31" t="s">
        <v>78</v>
      </c>
      <c r="D12" s="32">
        <f>366177+443958</f>
        <v>810135</v>
      </c>
      <c r="E12" s="32"/>
      <c r="F12" s="32">
        <f t="shared" si="1"/>
        <v>810135</v>
      </c>
      <c r="G12" s="32"/>
      <c r="H12" s="32"/>
      <c r="I12" s="33"/>
      <c r="J12" s="33"/>
      <c r="K12" s="32">
        <f>D12</f>
        <v>810135</v>
      </c>
      <c r="L12" s="32">
        <f>356045+433037</f>
        <v>789082</v>
      </c>
      <c r="M12" s="32">
        <f>K12-L12</f>
        <v>21053</v>
      </c>
      <c r="N12" s="34"/>
      <c r="O12" s="35"/>
      <c r="P12" s="35"/>
    </row>
    <row r="13" spans="1:16" s="36" customFormat="1" ht="21" customHeight="1" thickBot="1" x14ac:dyDescent="0.3">
      <c r="A13" s="30" t="s">
        <v>21</v>
      </c>
      <c r="B13" s="31">
        <v>2</v>
      </c>
      <c r="C13" s="31" t="s">
        <v>16</v>
      </c>
      <c r="D13" s="37">
        <f>D15+D16</f>
        <v>427145</v>
      </c>
      <c r="E13" s="37"/>
      <c r="F13" s="37">
        <f t="shared" si="1"/>
        <v>427145</v>
      </c>
      <c r="G13" s="37"/>
      <c r="H13" s="37"/>
      <c r="I13" s="37"/>
      <c r="J13" s="37"/>
      <c r="K13" s="37">
        <f>D13</f>
        <v>427145</v>
      </c>
      <c r="L13" s="37">
        <f>L15+L16</f>
        <v>409397</v>
      </c>
      <c r="M13" s="37">
        <f>M15+M16</f>
        <v>17748</v>
      </c>
      <c r="N13" s="34"/>
      <c r="O13" s="35"/>
      <c r="P13" s="35"/>
    </row>
    <row r="14" spans="1:16" s="36" customFormat="1" ht="15.75" thickBot="1" x14ac:dyDescent="0.3">
      <c r="A14" s="30" t="s">
        <v>29</v>
      </c>
      <c r="B14" s="31"/>
      <c r="C14" s="31"/>
      <c r="D14" s="32"/>
      <c r="E14" s="32"/>
      <c r="F14" s="32"/>
      <c r="G14" s="32"/>
      <c r="H14" s="32"/>
      <c r="I14" s="33"/>
      <c r="J14" s="33"/>
      <c r="K14" s="32"/>
      <c r="L14" s="32"/>
      <c r="M14" s="32"/>
      <c r="N14" s="34"/>
      <c r="O14" s="35"/>
      <c r="P14" s="35"/>
    </row>
    <row r="15" spans="1:16" s="36" customFormat="1" ht="15.75" thickBot="1" x14ac:dyDescent="0.3">
      <c r="A15" s="30" t="s">
        <v>19</v>
      </c>
      <c r="B15" s="31"/>
      <c r="C15" s="31" t="s">
        <v>20</v>
      </c>
      <c r="D15" s="32">
        <f>192+37490+86179</f>
        <v>123861</v>
      </c>
      <c r="E15" s="32"/>
      <c r="F15" s="32">
        <f t="shared" si="1"/>
        <v>123861</v>
      </c>
      <c r="G15" s="32"/>
      <c r="H15" s="32"/>
      <c r="I15" s="33"/>
      <c r="J15" s="33"/>
      <c r="K15" s="32">
        <f t="shared" si="2"/>
        <v>123861</v>
      </c>
      <c r="L15" s="32">
        <f>182+36873+84222</f>
        <v>121277</v>
      </c>
      <c r="M15" s="32">
        <f>K15-L15</f>
        <v>2584</v>
      </c>
      <c r="N15" s="34"/>
      <c r="O15" s="35"/>
      <c r="P15" s="35"/>
    </row>
    <row r="16" spans="1:16" s="36" customFormat="1" ht="15.75" thickBot="1" x14ac:dyDescent="0.3">
      <c r="A16" s="30" t="s">
        <v>19</v>
      </c>
      <c r="B16" s="31"/>
      <c r="C16" s="31" t="s">
        <v>78</v>
      </c>
      <c r="D16" s="32">
        <v>303284</v>
      </c>
      <c r="E16" s="32"/>
      <c r="F16" s="32">
        <f t="shared" ref="F16" si="3">K16</f>
        <v>303284</v>
      </c>
      <c r="G16" s="32"/>
      <c r="H16" s="32"/>
      <c r="I16" s="33"/>
      <c r="J16" s="33"/>
      <c r="K16" s="32">
        <f t="shared" ref="K16" si="4">D16</f>
        <v>303284</v>
      </c>
      <c r="L16" s="32">
        <v>288120</v>
      </c>
      <c r="M16" s="32">
        <f>K16-L16</f>
        <v>15164</v>
      </c>
      <c r="N16" s="34"/>
      <c r="O16" s="35"/>
      <c r="P16" s="35"/>
    </row>
    <row r="17" spans="1:16" s="36" customFormat="1" ht="15.75" thickBot="1" x14ac:dyDescent="0.3">
      <c r="A17" s="30" t="s">
        <v>22</v>
      </c>
      <c r="B17" s="31">
        <v>3</v>
      </c>
      <c r="C17" s="31" t="s">
        <v>16</v>
      </c>
      <c r="D17" s="37">
        <f>D19</f>
        <v>177857</v>
      </c>
      <c r="E17" s="37"/>
      <c r="F17" s="37">
        <f t="shared" si="1"/>
        <v>177857</v>
      </c>
      <c r="G17" s="37"/>
      <c r="H17" s="37"/>
      <c r="I17" s="37"/>
      <c r="J17" s="37"/>
      <c r="K17" s="37">
        <f t="shared" si="2"/>
        <v>177857</v>
      </c>
      <c r="L17" s="37">
        <f t="shared" ref="L17:M17" si="5">L19</f>
        <v>175311</v>
      </c>
      <c r="M17" s="37">
        <f t="shared" si="5"/>
        <v>2546</v>
      </c>
      <c r="N17" s="34"/>
      <c r="O17" s="35"/>
      <c r="P17" s="35"/>
    </row>
    <row r="18" spans="1:16" s="36" customFormat="1" ht="15.75" thickBot="1" x14ac:dyDescent="0.3">
      <c r="A18" s="30" t="s">
        <v>29</v>
      </c>
      <c r="B18" s="31"/>
      <c r="C18" s="31"/>
      <c r="D18" s="32"/>
      <c r="E18" s="32"/>
      <c r="F18" s="32"/>
      <c r="G18" s="32"/>
      <c r="H18" s="32"/>
      <c r="I18" s="33"/>
      <c r="J18" s="33"/>
      <c r="K18" s="32"/>
      <c r="L18" s="32"/>
      <c r="M18" s="32"/>
      <c r="N18" s="34"/>
      <c r="O18" s="35"/>
      <c r="P18" s="35"/>
    </row>
    <row r="19" spans="1:16" s="36" customFormat="1" ht="15.75" thickBot="1" x14ac:dyDescent="0.3">
      <c r="A19" s="30" t="s">
        <v>19</v>
      </c>
      <c r="B19" s="31"/>
      <c r="C19" s="31" t="s">
        <v>20</v>
      </c>
      <c r="D19" s="32">
        <f>46480+789+130588</f>
        <v>177857</v>
      </c>
      <c r="E19" s="32"/>
      <c r="F19" s="32">
        <f t="shared" si="1"/>
        <v>177857</v>
      </c>
      <c r="G19" s="32"/>
      <c r="H19" s="32"/>
      <c r="I19" s="33"/>
      <c r="J19" s="33"/>
      <c r="K19" s="32">
        <f t="shared" si="2"/>
        <v>177857</v>
      </c>
      <c r="L19" s="32">
        <f>46013+777+128521</f>
        <v>175311</v>
      </c>
      <c r="M19" s="32">
        <f>K19-L19</f>
        <v>2546</v>
      </c>
      <c r="N19" s="34"/>
      <c r="O19" s="35"/>
      <c r="P19" s="35"/>
    </row>
    <row r="20" spans="1:16" s="36" customFormat="1" ht="15.75" thickBot="1" x14ac:dyDescent="0.3">
      <c r="A20" s="30" t="s">
        <v>23</v>
      </c>
      <c r="B20" s="31">
        <v>4</v>
      </c>
      <c r="C20" s="31" t="s">
        <v>16</v>
      </c>
      <c r="D20" s="37">
        <f>D22</f>
        <v>129311</v>
      </c>
      <c r="E20" s="37"/>
      <c r="F20" s="37">
        <f t="shared" si="1"/>
        <v>129311</v>
      </c>
      <c r="G20" s="37"/>
      <c r="H20" s="37"/>
      <c r="I20" s="37"/>
      <c r="J20" s="37"/>
      <c r="K20" s="37">
        <f t="shared" si="2"/>
        <v>129311</v>
      </c>
      <c r="L20" s="37">
        <f>L22</f>
        <v>128528</v>
      </c>
      <c r="M20" s="37">
        <f>M22</f>
        <v>783</v>
      </c>
      <c r="N20" s="34"/>
      <c r="O20" s="35"/>
      <c r="P20" s="35"/>
    </row>
    <row r="21" spans="1:16" s="36" customFormat="1" ht="15.75" thickBot="1" x14ac:dyDescent="0.3">
      <c r="A21" s="30" t="s">
        <v>29</v>
      </c>
      <c r="B21" s="31"/>
      <c r="C21" s="31"/>
      <c r="D21" s="32"/>
      <c r="E21" s="32"/>
      <c r="F21" s="32"/>
      <c r="G21" s="32"/>
      <c r="H21" s="32"/>
      <c r="I21" s="33"/>
      <c r="J21" s="33"/>
      <c r="K21" s="32"/>
      <c r="L21" s="32"/>
      <c r="M21" s="32"/>
      <c r="N21" s="34"/>
      <c r="O21" s="35"/>
      <c r="P21" s="35"/>
    </row>
    <row r="22" spans="1:16" s="36" customFormat="1" ht="15.75" thickBot="1" x14ac:dyDescent="0.3">
      <c r="A22" s="30" t="s">
        <v>19</v>
      </c>
      <c r="B22" s="31"/>
      <c r="C22" s="31" t="s">
        <v>20</v>
      </c>
      <c r="D22" s="32">
        <f>50693+781+77837</f>
        <v>129311</v>
      </c>
      <c r="E22" s="32"/>
      <c r="F22" s="32">
        <f t="shared" si="1"/>
        <v>129311</v>
      </c>
      <c r="G22" s="32"/>
      <c r="H22" s="32"/>
      <c r="I22" s="33"/>
      <c r="J22" s="33"/>
      <c r="K22" s="32">
        <f t="shared" si="2"/>
        <v>129311</v>
      </c>
      <c r="L22" s="32">
        <f>50185+772+77571</f>
        <v>128528</v>
      </c>
      <c r="M22" s="32">
        <f>K22-L22</f>
        <v>783</v>
      </c>
      <c r="N22" s="34"/>
      <c r="O22" s="35"/>
      <c r="P22" s="35"/>
    </row>
    <row r="23" spans="1:16" s="36" customFormat="1" ht="15.75" thickBot="1" x14ac:dyDescent="0.3">
      <c r="A23" s="30" t="s">
        <v>24</v>
      </c>
      <c r="B23" s="31">
        <v>5</v>
      </c>
      <c r="C23" s="31" t="s">
        <v>16</v>
      </c>
      <c r="D23" s="37">
        <f>D25+D26+D27</f>
        <v>4626956</v>
      </c>
      <c r="E23" s="37"/>
      <c r="F23" s="37">
        <f t="shared" si="1"/>
        <v>4626956</v>
      </c>
      <c r="G23" s="37"/>
      <c r="H23" s="37"/>
      <c r="I23" s="37"/>
      <c r="J23" s="37"/>
      <c r="K23" s="37">
        <f t="shared" si="2"/>
        <v>4626956</v>
      </c>
      <c r="L23" s="37">
        <f>L25+L26</f>
        <v>4531205</v>
      </c>
      <c r="M23" s="37">
        <f>M25+M26+M27</f>
        <v>95751</v>
      </c>
      <c r="N23" s="34"/>
      <c r="O23" s="35"/>
      <c r="P23" s="35"/>
    </row>
    <row r="24" spans="1:16" s="36" customFormat="1" ht="15.75" thickBot="1" x14ac:dyDescent="0.3">
      <c r="A24" s="30" t="s">
        <v>29</v>
      </c>
      <c r="B24" s="31"/>
      <c r="C24" s="31"/>
      <c r="D24" s="32"/>
      <c r="E24" s="32"/>
      <c r="F24" s="32"/>
      <c r="G24" s="32"/>
      <c r="H24" s="32"/>
      <c r="I24" s="33"/>
      <c r="J24" s="33"/>
      <c r="K24" s="32"/>
      <c r="L24" s="32"/>
      <c r="M24" s="32"/>
      <c r="N24" s="34"/>
      <c r="O24" s="35"/>
      <c r="P24" s="35"/>
    </row>
    <row r="25" spans="1:16" s="36" customFormat="1" ht="15.75" thickBot="1" x14ac:dyDescent="0.3">
      <c r="A25" s="30" t="s">
        <v>19</v>
      </c>
      <c r="B25" s="31"/>
      <c r="C25" s="31" t="s">
        <v>20</v>
      </c>
      <c r="D25" s="32">
        <f>110182+432593+349237</f>
        <v>892012</v>
      </c>
      <c r="E25" s="32"/>
      <c r="F25" s="32">
        <f t="shared" si="1"/>
        <v>892012</v>
      </c>
      <c r="G25" s="32"/>
      <c r="H25" s="32"/>
      <c r="I25" s="33"/>
      <c r="J25" s="33"/>
      <c r="K25" s="32">
        <f t="shared" si="2"/>
        <v>892012</v>
      </c>
      <c r="L25" s="32">
        <f>109074+425964+347716</f>
        <v>882754</v>
      </c>
      <c r="M25" s="32">
        <f>K25-L25</f>
        <v>9258</v>
      </c>
      <c r="N25" s="34"/>
      <c r="O25" s="35"/>
      <c r="P25" s="35"/>
    </row>
    <row r="26" spans="1:16" s="36" customFormat="1" ht="15.75" thickBot="1" x14ac:dyDescent="0.3">
      <c r="A26" s="30" t="s">
        <v>19</v>
      </c>
      <c r="B26" s="31"/>
      <c r="C26" s="31" t="s">
        <v>78</v>
      </c>
      <c r="D26" s="32">
        <f>1875660+1325021+489263</f>
        <v>3689944</v>
      </c>
      <c r="E26" s="32"/>
      <c r="F26" s="32">
        <f t="shared" si="1"/>
        <v>3689944</v>
      </c>
      <c r="G26" s="32"/>
      <c r="H26" s="32"/>
      <c r="I26" s="33"/>
      <c r="J26" s="33"/>
      <c r="K26" s="32">
        <f t="shared" si="2"/>
        <v>3689944</v>
      </c>
      <c r="L26" s="32">
        <f>1873729+1309923+464799</f>
        <v>3648451</v>
      </c>
      <c r="M26" s="32">
        <f t="shared" ref="M26" si="6">K26-L26</f>
        <v>41493</v>
      </c>
      <c r="N26" s="34"/>
      <c r="O26" s="35"/>
      <c r="P26" s="35"/>
    </row>
    <row r="27" spans="1:16" s="36" customFormat="1" ht="15.75" thickBot="1" x14ac:dyDescent="0.3">
      <c r="A27" s="30" t="s">
        <v>19</v>
      </c>
      <c r="B27" s="31"/>
      <c r="C27" s="38">
        <v>45257</v>
      </c>
      <c r="D27" s="32">
        <v>45000</v>
      </c>
      <c r="E27" s="32"/>
      <c r="F27" s="32">
        <f t="shared" ref="F27" si="7">K27</f>
        <v>45000</v>
      </c>
      <c r="G27" s="32"/>
      <c r="H27" s="32"/>
      <c r="I27" s="33"/>
      <c r="J27" s="33"/>
      <c r="K27" s="32">
        <f t="shared" ref="K27" si="8">D27</f>
        <v>45000</v>
      </c>
      <c r="L27" s="32">
        <v>0</v>
      </c>
      <c r="M27" s="32">
        <f t="shared" ref="M27" si="9">K27-L27</f>
        <v>45000</v>
      </c>
      <c r="N27" s="34"/>
      <c r="O27" s="35"/>
      <c r="P27" s="35"/>
    </row>
    <row r="28" spans="1:16" s="36" customFormat="1" ht="15.75" thickBot="1" x14ac:dyDescent="0.3">
      <c r="A28" s="30" t="s">
        <v>26</v>
      </c>
      <c r="B28" s="31">
        <v>6</v>
      </c>
      <c r="C28" s="31" t="s">
        <v>16</v>
      </c>
      <c r="D28" s="37">
        <f>D30</f>
        <v>711539</v>
      </c>
      <c r="E28" s="37"/>
      <c r="F28" s="37">
        <f t="shared" si="1"/>
        <v>711539</v>
      </c>
      <c r="G28" s="37"/>
      <c r="H28" s="37"/>
      <c r="I28" s="37"/>
      <c r="J28" s="37"/>
      <c r="K28" s="37">
        <f t="shared" si="2"/>
        <v>711539</v>
      </c>
      <c r="L28" s="37">
        <f>L30</f>
        <v>709813</v>
      </c>
      <c r="M28" s="37">
        <f>M30</f>
        <v>1726</v>
      </c>
      <c r="N28" s="33"/>
      <c r="O28" s="32"/>
      <c r="P28" s="32"/>
    </row>
    <row r="29" spans="1:16" s="36" customFormat="1" ht="15.75" thickBot="1" x14ac:dyDescent="0.3">
      <c r="A29" s="30" t="s">
        <v>29</v>
      </c>
      <c r="B29" s="31"/>
      <c r="C29" s="31"/>
      <c r="D29" s="32"/>
      <c r="E29" s="32"/>
      <c r="F29" s="32"/>
      <c r="G29" s="32"/>
      <c r="H29" s="32"/>
      <c r="I29" s="33"/>
      <c r="J29" s="33"/>
      <c r="K29" s="32"/>
      <c r="L29" s="32"/>
      <c r="M29" s="32"/>
      <c r="N29" s="33"/>
      <c r="O29" s="32"/>
      <c r="P29" s="32"/>
    </row>
    <row r="30" spans="1:16" s="36" customFormat="1" ht="15.75" thickBot="1" x14ac:dyDescent="0.3">
      <c r="A30" s="30" t="s">
        <v>19</v>
      </c>
      <c r="B30" s="31"/>
      <c r="C30" s="31" t="s">
        <v>20</v>
      </c>
      <c r="D30" s="32">
        <f>87822+177771+445946</f>
        <v>711539</v>
      </c>
      <c r="E30" s="32"/>
      <c r="F30" s="32">
        <f t="shared" si="1"/>
        <v>711539</v>
      </c>
      <c r="G30" s="32"/>
      <c r="H30" s="32"/>
      <c r="I30" s="33"/>
      <c r="J30" s="33"/>
      <c r="K30" s="32">
        <f t="shared" si="2"/>
        <v>711539</v>
      </c>
      <c r="L30" s="32">
        <f>86943+177511+445359</f>
        <v>709813</v>
      </c>
      <c r="M30" s="32">
        <f>K30-L30</f>
        <v>1726</v>
      </c>
      <c r="N30" s="34"/>
      <c r="O30" s="35"/>
      <c r="P30" s="35"/>
    </row>
    <row r="31" spans="1:16" s="36" customFormat="1" ht="15.75" thickBot="1" x14ac:dyDescent="0.3">
      <c r="A31" s="30" t="s">
        <v>27</v>
      </c>
      <c r="B31" s="31">
        <v>7</v>
      </c>
      <c r="C31" s="31" t="s">
        <v>16</v>
      </c>
      <c r="D31" s="37">
        <f>D33+D34</f>
        <v>1013350</v>
      </c>
      <c r="E31" s="37"/>
      <c r="F31" s="37">
        <f t="shared" si="1"/>
        <v>1013350</v>
      </c>
      <c r="G31" s="37"/>
      <c r="H31" s="37"/>
      <c r="I31" s="37"/>
      <c r="J31" s="37"/>
      <c r="K31" s="37">
        <f t="shared" si="2"/>
        <v>1013350</v>
      </c>
      <c r="L31" s="37">
        <f>L33+L34</f>
        <v>968053</v>
      </c>
      <c r="M31" s="37">
        <f>M33+M34</f>
        <v>45297</v>
      </c>
      <c r="N31" s="33"/>
      <c r="O31" s="35"/>
      <c r="P31" s="35"/>
    </row>
    <row r="32" spans="1:16" s="36" customFormat="1" ht="15.75" thickBot="1" x14ac:dyDescent="0.3">
      <c r="A32" s="30" t="s">
        <v>29</v>
      </c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5"/>
      <c r="P32" s="35"/>
    </row>
    <row r="33" spans="1:16" s="36" customFormat="1" ht="15.75" thickBot="1" x14ac:dyDescent="0.3">
      <c r="A33" s="30" t="s">
        <v>19</v>
      </c>
      <c r="B33" s="31"/>
      <c r="C33" s="31" t="s">
        <v>20</v>
      </c>
      <c r="D33" s="32">
        <f>37062+21767+4973</f>
        <v>63802</v>
      </c>
      <c r="E33" s="32"/>
      <c r="F33" s="32">
        <f t="shared" si="1"/>
        <v>63802</v>
      </c>
      <c r="G33" s="32"/>
      <c r="H33" s="32"/>
      <c r="I33" s="32"/>
      <c r="J33" s="32"/>
      <c r="K33" s="32">
        <f t="shared" si="2"/>
        <v>63802</v>
      </c>
      <c r="L33" s="32">
        <f>36180+21542+4917</f>
        <v>62639</v>
      </c>
      <c r="M33" s="32">
        <f>K33-L33</f>
        <v>1163</v>
      </c>
      <c r="N33" s="33"/>
      <c r="O33" s="35"/>
      <c r="P33" s="35"/>
    </row>
    <row r="34" spans="1:16" s="36" customFormat="1" ht="15.75" thickBot="1" x14ac:dyDescent="0.3">
      <c r="A34" s="30" t="s">
        <v>19</v>
      </c>
      <c r="B34" s="31"/>
      <c r="C34" s="31" t="s">
        <v>78</v>
      </c>
      <c r="D34" s="32">
        <f>1880+579391+368277</f>
        <v>949548</v>
      </c>
      <c r="E34" s="32"/>
      <c r="F34" s="32">
        <f t="shared" si="1"/>
        <v>949548</v>
      </c>
      <c r="G34" s="32"/>
      <c r="H34" s="32"/>
      <c r="I34" s="33"/>
      <c r="J34" s="33"/>
      <c r="K34" s="32">
        <f t="shared" si="2"/>
        <v>949548</v>
      </c>
      <c r="L34" s="32">
        <f>1786+553765+349863</f>
        <v>905414</v>
      </c>
      <c r="M34" s="32">
        <f t="shared" ref="M34" si="10">K34-L34</f>
        <v>44134</v>
      </c>
      <c r="N34" s="34"/>
      <c r="O34" s="35"/>
      <c r="P34" s="35"/>
    </row>
    <row r="35" spans="1:16" s="36" customFormat="1" ht="15.75" thickBot="1" x14ac:dyDescent="0.3">
      <c r="A35" s="30" t="s">
        <v>28</v>
      </c>
      <c r="B35" s="31">
        <v>8</v>
      </c>
      <c r="C35" s="31" t="s">
        <v>16</v>
      </c>
      <c r="D35" s="37">
        <f>D37+D38</f>
        <v>358507</v>
      </c>
      <c r="E35" s="37"/>
      <c r="F35" s="37">
        <f t="shared" si="1"/>
        <v>358507</v>
      </c>
      <c r="G35" s="37"/>
      <c r="H35" s="37"/>
      <c r="I35" s="37"/>
      <c r="J35" s="37"/>
      <c r="K35" s="37">
        <f t="shared" si="2"/>
        <v>358507</v>
      </c>
      <c r="L35" s="37">
        <f>L37+L38</f>
        <v>348421</v>
      </c>
      <c r="M35" s="37">
        <f>M37+M38</f>
        <v>10086</v>
      </c>
      <c r="N35" s="33"/>
      <c r="O35" s="35"/>
      <c r="P35" s="35"/>
    </row>
    <row r="36" spans="1:16" s="36" customFormat="1" ht="15.75" thickBot="1" x14ac:dyDescent="0.3">
      <c r="A36" s="30" t="s">
        <v>76</v>
      </c>
      <c r="B36" s="31"/>
      <c r="C36" s="31"/>
      <c r="D36" s="37"/>
      <c r="E36" s="32"/>
      <c r="F36" s="37"/>
      <c r="G36" s="32"/>
      <c r="H36" s="32"/>
      <c r="I36" s="32"/>
      <c r="J36" s="32"/>
      <c r="K36" s="37"/>
      <c r="L36" s="37"/>
      <c r="M36" s="37"/>
      <c r="N36" s="33"/>
      <c r="O36" s="35"/>
      <c r="P36" s="35"/>
    </row>
    <row r="37" spans="1:16" s="36" customFormat="1" ht="15.75" thickBot="1" x14ac:dyDescent="0.3">
      <c r="A37" s="30" t="s">
        <v>19</v>
      </c>
      <c r="B37" s="31"/>
      <c r="C37" s="31" t="s">
        <v>20</v>
      </c>
      <c r="D37" s="32">
        <f>10711+33286+118058</f>
        <v>162055</v>
      </c>
      <c r="E37" s="32"/>
      <c r="F37" s="32">
        <f t="shared" si="1"/>
        <v>162055</v>
      </c>
      <c r="G37" s="32"/>
      <c r="H37" s="32"/>
      <c r="I37" s="33"/>
      <c r="J37" s="33"/>
      <c r="K37" s="32">
        <f t="shared" si="2"/>
        <v>162055</v>
      </c>
      <c r="L37" s="32">
        <f>10597+33268+117926</f>
        <v>161791</v>
      </c>
      <c r="M37" s="32">
        <f>K37-L37</f>
        <v>264</v>
      </c>
      <c r="N37" s="34"/>
      <c r="O37" s="35"/>
      <c r="P37" s="35"/>
    </row>
    <row r="38" spans="1:16" s="36" customFormat="1" ht="15.75" thickBot="1" x14ac:dyDescent="0.3">
      <c r="A38" s="30" t="s">
        <v>19</v>
      </c>
      <c r="B38" s="31"/>
      <c r="C38" s="31" t="s">
        <v>78</v>
      </c>
      <c r="D38" s="32">
        <v>196452</v>
      </c>
      <c r="E38" s="32"/>
      <c r="F38" s="32">
        <f t="shared" ref="F38" si="11">K38</f>
        <v>196452</v>
      </c>
      <c r="G38" s="32"/>
      <c r="H38" s="32"/>
      <c r="I38" s="33"/>
      <c r="J38" s="33"/>
      <c r="K38" s="32">
        <f t="shared" ref="K38" si="12">D38</f>
        <v>196452</v>
      </c>
      <c r="L38" s="32">
        <v>186630</v>
      </c>
      <c r="M38" s="32">
        <f>K38-L38</f>
        <v>9822</v>
      </c>
      <c r="N38" s="34"/>
      <c r="O38" s="35"/>
      <c r="P38" s="35"/>
    </row>
    <row r="39" spans="1:16" s="36" customFormat="1" ht="15.75" thickBot="1" x14ac:dyDescent="0.3">
      <c r="A39" s="30" t="s">
        <v>30</v>
      </c>
      <c r="B39" s="31">
        <v>9</v>
      </c>
      <c r="C39" s="31" t="s">
        <v>16</v>
      </c>
      <c r="D39" s="37">
        <f>D41+D42</f>
        <v>261305</v>
      </c>
      <c r="E39" s="37"/>
      <c r="F39" s="37">
        <f t="shared" si="1"/>
        <v>261305</v>
      </c>
      <c r="G39" s="37"/>
      <c r="H39" s="37"/>
      <c r="I39" s="37"/>
      <c r="J39" s="37"/>
      <c r="K39" s="37">
        <f t="shared" si="2"/>
        <v>261305</v>
      </c>
      <c r="L39" s="37">
        <f>L41+L42</f>
        <v>254389</v>
      </c>
      <c r="M39" s="37">
        <f>M41+M42</f>
        <v>6916</v>
      </c>
      <c r="N39" s="33"/>
      <c r="O39" s="35"/>
      <c r="P39" s="35"/>
    </row>
    <row r="40" spans="1:16" s="36" customFormat="1" ht="15.75" thickBot="1" x14ac:dyDescent="0.3">
      <c r="A40" s="30" t="s">
        <v>76</v>
      </c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5"/>
      <c r="P40" s="35"/>
    </row>
    <row r="41" spans="1:16" s="36" customFormat="1" ht="15.75" thickBot="1" x14ac:dyDescent="0.3">
      <c r="A41" s="30" t="s">
        <v>19</v>
      </c>
      <c r="B41" s="31"/>
      <c r="C41" s="31" t="s">
        <v>20</v>
      </c>
      <c r="D41" s="32">
        <f>47+44189+24071</f>
        <v>68307</v>
      </c>
      <c r="E41" s="32"/>
      <c r="F41" s="32">
        <f t="shared" si="1"/>
        <v>68307</v>
      </c>
      <c r="G41" s="32"/>
      <c r="H41" s="32"/>
      <c r="I41" s="32"/>
      <c r="J41" s="32"/>
      <c r="K41" s="32">
        <f t="shared" si="2"/>
        <v>68307</v>
      </c>
      <c r="L41" s="32">
        <f>44+43445+24070</f>
        <v>67559</v>
      </c>
      <c r="M41" s="32">
        <f>K41-L41</f>
        <v>748</v>
      </c>
      <c r="N41" s="33"/>
      <c r="O41" s="35"/>
      <c r="P41" s="35"/>
    </row>
    <row r="42" spans="1:16" s="36" customFormat="1" ht="15.75" thickBot="1" x14ac:dyDescent="0.3">
      <c r="A42" s="30" t="s">
        <v>19</v>
      </c>
      <c r="B42" s="31"/>
      <c r="C42" s="31" t="s">
        <v>78</v>
      </c>
      <c r="D42" s="32">
        <f>58846+134152</f>
        <v>192998</v>
      </c>
      <c r="E42" s="32"/>
      <c r="F42" s="32">
        <f>K42</f>
        <v>192998</v>
      </c>
      <c r="G42" s="32"/>
      <c r="H42" s="32"/>
      <c r="I42" s="32"/>
      <c r="J42" s="32"/>
      <c r="K42" s="32">
        <f>D42</f>
        <v>192998</v>
      </c>
      <c r="L42" s="32">
        <f>58258+128572</f>
        <v>186830</v>
      </c>
      <c r="M42" s="32">
        <f>K42-L42</f>
        <v>6168</v>
      </c>
      <c r="N42" s="33"/>
      <c r="O42" s="35"/>
      <c r="P42" s="35"/>
    </row>
    <row r="43" spans="1:16" s="36" customFormat="1" ht="15.75" thickBot="1" x14ac:dyDescent="0.3">
      <c r="A43" s="30" t="s">
        <v>31</v>
      </c>
      <c r="B43" s="31">
        <v>10</v>
      </c>
      <c r="C43" s="31" t="s">
        <v>16</v>
      </c>
      <c r="D43" s="37">
        <f>D45+D46+D47</f>
        <v>323858</v>
      </c>
      <c r="E43" s="37"/>
      <c r="F43" s="37">
        <f t="shared" si="1"/>
        <v>323858</v>
      </c>
      <c r="G43" s="37"/>
      <c r="H43" s="37"/>
      <c r="I43" s="37"/>
      <c r="J43" s="37"/>
      <c r="K43" s="37">
        <f t="shared" si="2"/>
        <v>323858</v>
      </c>
      <c r="L43" s="37">
        <f>L45+L46+L47</f>
        <v>265619</v>
      </c>
      <c r="M43" s="37">
        <f>M45+M46+M47</f>
        <v>58239</v>
      </c>
      <c r="N43" s="33"/>
      <c r="O43" s="35"/>
      <c r="P43" s="35"/>
    </row>
    <row r="44" spans="1:16" s="36" customFormat="1" ht="15.75" thickBot="1" x14ac:dyDescent="0.3">
      <c r="A44" s="30" t="s">
        <v>76</v>
      </c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5"/>
      <c r="P44" s="35"/>
    </row>
    <row r="45" spans="1:16" s="36" customFormat="1" ht="15.75" thickBot="1" x14ac:dyDescent="0.3">
      <c r="A45" s="30" t="s">
        <v>19</v>
      </c>
      <c r="B45" s="31"/>
      <c r="C45" s="31" t="s">
        <v>25</v>
      </c>
      <c r="D45" s="32">
        <v>50000</v>
      </c>
      <c r="E45" s="32"/>
      <c r="F45" s="32">
        <f t="shared" si="1"/>
        <v>50000</v>
      </c>
      <c r="G45" s="32"/>
      <c r="H45" s="32"/>
      <c r="I45" s="32"/>
      <c r="J45" s="32"/>
      <c r="K45" s="32">
        <f t="shared" si="2"/>
        <v>50000</v>
      </c>
      <c r="L45" s="32">
        <v>0</v>
      </c>
      <c r="M45" s="32">
        <f>K45-L45</f>
        <v>50000</v>
      </c>
      <c r="N45" s="33"/>
      <c r="O45" s="35"/>
      <c r="P45" s="35"/>
    </row>
    <row r="46" spans="1:16" s="36" customFormat="1" ht="15.75" thickBot="1" x14ac:dyDescent="0.3">
      <c r="A46" s="30" t="s">
        <v>19</v>
      </c>
      <c r="B46" s="31"/>
      <c r="C46" s="31" t="s">
        <v>20</v>
      </c>
      <c r="D46" s="32">
        <f>79668+29408</f>
        <v>109076</v>
      </c>
      <c r="E46" s="32"/>
      <c r="F46" s="32">
        <f t="shared" si="1"/>
        <v>109076</v>
      </c>
      <c r="G46" s="32"/>
      <c r="H46" s="32"/>
      <c r="I46" s="32"/>
      <c r="J46" s="32"/>
      <c r="K46" s="32">
        <f>D46</f>
        <v>109076</v>
      </c>
      <c r="L46" s="32">
        <f>79668+29408</f>
        <v>109076</v>
      </c>
      <c r="M46" s="32">
        <f>K46-L46</f>
        <v>0</v>
      </c>
      <c r="N46" s="33"/>
      <c r="O46" s="35"/>
      <c r="P46" s="35"/>
    </row>
    <row r="47" spans="1:16" s="36" customFormat="1" ht="15.75" thickBot="1" x14ac:dyDescent="0.3">
      <c r="A47" s="30" t="s">
        <v>19</v>
      </c>
      <c r="B47" s="31"/>
      <c r="C47" s="31" t="s">
        <v>78</v>
      </c>
      <c r="D47" s="32">
        <f>91805+72977</f>
        <v>164782</v>
      </c>
      <c r="E47" s="32"/>
      <c r="F47" s="32">
        <f t="shared" si="1"/>
        <v>164782</v>
      </c>
      <c r="G47" s="32"/>
      <c r="H47" s="32"/>
      <c r="I47" s="32"/>
      <c r="J47" s="32"/>
      <c r="K47" s="32">
        <f>D47</f>
        <v>164782</v>
      </c>
      <c r="L47" s="32">
        <f>87215+69328</f>
        <v>156543</v>
      </c>
      <c r="M47" s="32">
        <f>K47-L47</f>
        <v>8239</v>
      </c>
      <c r="N47" s="33"/>
      <c r="O47" s="35"/>
      <c r="P47" s="35"/>
    </row>
    <row r="48" spans="1:16" s="36" customFormat="1" ht="15.75" thickBot="1" x14ac:dyDescent="0.3">
      <c r="A48" s="30" t="s">
        <v>32</v>
      </c>
      <c r="B48" s="31">
        <v>11</v>
      </c>
      <c r="C48" s="31" t="s">
        <v>16</v>
      </c>
      <c r="D48" s="37">
        <f>D50</f>
        <v>437396</v>
      </c>
      <c r="E48" s="37"/>
      <c r="F48" s="37">
        <f t="shared" ref="F48:F74" si="13">K48</f>
        <v>437396</v>
      </c>
      <c r="G48" s="37"/>
      <c r="H48" s="37"/>
      <c r="I48" s="37"/>
      <c r="J48" s="37"/>
      <c r="K48" s="37">
        <f t="shared" ref="K48:K74" si="14">D48</f>
        <v>437396</v>
      </c>
      <c r="L48" s="37">
        <f>L50</f>
        <v>435691</v>
      </c>
      <c r="M48" s="37">
        <f>M50</f>
        <v>1705</v>
      </c>
      <c r="N48" s="33"/>
      <c r="O48" s="35"/>
      <c r="P48" s="35"/>
    </row>
    <row r="49" spans="1:16" s="36" customFormat="1" ht="15.75" thickBot="1" x14ac:dyDescent="0.3">
      <c r="A49" s="30" t="s">
        <v>76</v>
      </c>
      <c r="B49" s="31"/>
      <c r="C49" s="31"/>
      <c r="D49" s="37"/>
      <c r="E49" s="32"/>
      <c r="F49" s="37"/>
      <c r="G49" s="32"/>
      <c r="H49" s="32"/>
      <c r="I49" s="32"/>
      <c r="J49" s="32"/>
      <c r="K49" s="37"/>
      <c r="L49" s="32"/>
      <c r="M49" s="32"/>
      <c r="N49" s="33"/>
      <c r="O49" s="35"/>
      <c r="P49" s="35"/>
    </row>
    <row r="50" spans="1:16" s="36" customFormat="1" ht="15.75" thickBot="1" x14ac:dyDescent="0.3">
      <c r="A50" s="30" t="s">
        <v>19</v>
      </c>
      <c r="B50" s="31"/>
      <c r="C50" s="31" t="s">
        <v>20</v>
      </c>
      <c r="D50" s="32">
        <f>102259+90922+244215</f>
        <v>437396</v>
      </c>
      <c r="E50" s="32"/>
      <c r="F50" s="32">
        <f t="shared" si="13"/>
        <v>437396</v>
      </c>
      <c r="G50" s="32"/>
      <c r="H50" s="32"/>
      <c r="I50" s="32"/>
      <c r="J50" s="32"/>
      <c r="K50" s="32">
        <f t="shared" si="14"/>
        <v>437396</v>
      </c>
      <c r="L50" s="32">
        <f>101234+90264+244193</f>
        <v>435691</v>
      </c>
      <c r="M50" s="32">
        <f>K50-L50</f>
        <v>1705</v>
      </c>
      <c r="N50" s="33"/>
      <c r="O50" s="35"/>
      <c r="P50" s="35"/>
    </row>
    <row r="51" spans="1:16" s="36" customFormat="1" ht="15.75" thickBot="1" x14ac:dyDescent="0.3">
      <c r="A51" s="30" t="s">
        <v>93</v>
      </c>
      <c r="B51" s="31">
        <v>12</v>
      </c>
      <c r="C51" s="31" t="s">
        <v>16</v>
      </c>
      <c r="D51" s="37">
        <f>D54+D53</f>
        <v>645675</v>
      </c>
      <c r="E51" s="37"/>
      <c r="F51" s="37">
        <f t="shared" ref="F51:M51" si="15">F54+F53</f>
        <v>645675</v>
      </c>
      <c r="G51" s="37"/>
      <c r="H51" s="37"/>
      <c r="I51" s="37"/>
      <c r="J51" s="37"/>
      <c r="K51" s="37">
        <f t="shared" si="15"/>
        <v>645675</v>
      </c>
      <c r="L51" s="37">
        <f t="shared" si="15"/>
        <v>635943</v>
      </c>
      <c r="M51" s="37">
        <f t="shared" si="15"/>
        <v>9732</v>
      </c>
      <c r="N51" s="33"/>
      <c r="O51" s="35"/>
      <c r="P51" s="35"/>
    </row>
    <row r="52" spans="1:16" s="36" customFormat="1" ht="15.75" thickBot="1" x14ac:dyDescent="0.3">
      <c r="A52" s="30" t="s">
        <v>76</v>
      </c>
      <c r="B52" s="31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5"/>
      <c r="P52" s="35"/>
    </row>
    <row r="53" spans="1:16" s="36" customFormat="1" ht="15.75" thickBot="1" x14ac:dyDescent="0.3">
      <c r="A53" s="30" t="s">
        <v>19</v>
      </c>
      <c r="B53" s="31"/>
      <c r="C53" s="31" t="s">
        <v>20</v>
      </c>
      <c r="D53" s="32">
        <v>343875</v>
      </c>
      <c r="E53" s="32"/>
      <c r="F53" s="32">
        <f>K53</f>
        <v>343875</v>
      </c>
      <c r="G53" s="32"/>
      <c r="H53" s="32"/>
      <c r="I53" s="32"/>
      <c r="J53" s="32"/>
      <c r="K53" s="32">
        <f>D53</f>
        <v>343875</v>
      </c>
      <c r="L53" s="32">
        <v>343875</v>
      </c>
      <c r="M53" s="32">
        <f>K53-L53</f>
        <v>0</v>
      </c>
      <c r="N53" s="33"/>
      <c r="O53" s="35"/>
      <c r="P53" s="35"/>
    </row>
    <row r="54" spans="1:16" s="36" customFormat="1" ht="15.75" thickBot="1" x14ac:dyDescent="0.3">
      <c r="A54" s="30" t="s">
        <v>19</v>
      </c>
      <c r="B54" s="31"/>
      <c r="C54" s="31" t="s">
        <v>78</v>
      </c>
      <c r="D54" s="32">
        <f>107172+194628</f>
        <v>301800</v>
      </c>
      <c r="E54" s="32"/>
      <c r="F54" s="32">
        <f>K54</f>
        <v>301800</v>
      </c>
      <c r="G54" s="32"/>
      <c r="H54" s="32"/>
      <c r="I54" s="32"/>
      <c r="J54" s="32"/>
      <c r="K54" s="32">
        <f>D54</f>
        <v>301800</v>
      </c>
      <c r="L54" s="32">
        <f>107172+184896</f>
        <v>292068</v>
      </c>
      <c r="M54" s="32">
        <f>K54-L54</f>
        <v>9732</v>
      </c>
      <c r="N54" s="33"/>
      <c r="O54" s="35"/>
      <c r="P54" s="35"/>
    </row>
    <row r="55" spans="1:16" s="36" customFormat="1" ht="15.75" thickBot="1" x14ac:dyDescent="0.3">
      <c r="A55" s="30" t="s">
        <v>33</v>
      </c>
      <c r="B55" s="31">
        <v>12</v>
      </c>
      <c r="C55" s="31" t="s">
        <v>16</v>
      </c>
      <c r="D55" s="37">
        <f>D57+D58</f>
        <v>240809</v>
      </c>
      <c r="E55" s="37"/>
      <c r="F55" s="37">
        <f t="shared" si="13"/>
        <v>240809</v>
      </c>
      <c r="G55" s="37"/>
      <c r="H55" s="37"/>
      <c r="I55" s="37"/>
      <c r="J55" s="37"/>
      <c r="K55" s="37">
        <f t="shared" si="14"/>
        <v>240809</v>
      </c>
      <c r="L55" s="37">
        <f>L57+L58</f>
        <v>228768</v>
      </c>
      <c r="M55" s="37">
        <f t="shared" ref="M55" si="16">M57+M58</f>
        <v>12041</v>
      </c>
      <c r="N55" s="33"/>
      <c r="O55" s="35"/>
      <c r="P55" s="35"/>
    </row>
    <row r="56" spans="1:16" s="36" customFormat="1" ht="15.75" thickBot="1" x14ac:dyDescent="0.3">
      <c r="A56" s="30" t="s">
        <v>76</v>
      </c>
      <c r="B56" s="31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35"/>
      <c r="P56" s="35"/>
    </row>
    <row r="57" spans="1:16" s="36" customFormat="1" ht="15.75" thickBot="1" x14ac:dyDescent="0.3">
      <c r="A57" s="30" t="s">
        <v>19</v>
      </c>
      <c r="B57" s="31"/>
      <c r="C57" s="31" t="s">
        <v>20</v>
      </c>
      <c r="D57" s="32">
        <f>81995+46605+108450</f>
        <v>237050</v>
      </c>
      <c r="E57" s="32"/>
      <c r="F57" s="32">
        <f t="shared" si="13"/>
        <v>237050</v>
      </c>
      <c r="G57" s="32"/>
      <c r="H57" s="32"/>
      <c r="I57" s="32"/>
      <c r="J57" s="32"/>
      <c r="K57" s="32">
        <f t="shared" si="14"/>
        <v>237050</v>
      </c>
      <c r="L57" s="32">
        <f>77895+44275+103027</f>
        <v>225197</v>
      </c>
      <c r="M57" s="32">
        <f>K57-L57</f>
        <v>11853</v>
      </c>
      <c r="N57" s="33"/>
      <c r="O57" s="35"/>
      <c r="P57" s="35"/>
    </row>
    <row r="58" spans="1:16" s="36" customFormat="1" ht="15.75" thickBot="1" x14ac:dyDescent="0.3">
      <c r="A58" s="30" t="s">
        <v>19</v>
      </c>
      <c r="B58" s="31"/>
      <c r="C58" s="31" t="s">
        <v>78</v>
      </c>
      <c r="D58" s="32">
        <v>3759</v>
      </c>
      <c r="E58" s="32"/>
      <c r="F58" s="32">
        <f t="shared" si="13"/>
        <v>3759</v>
      </c>
      <c r="G58" s="32"/>
      <c r="H58" s="32"/>
      <c r="I58" s="32"/>
      <c r="J58" s="32"/>
      <c r="K58" s="32">
        <f t="shared" si="14"/>
        <v>3759</v>
      </c>
      <c r="L58" s="32">
        <v>3571</v>
      </c>
      <c r="M58" s="32">
        <f>K58-L58</f>
        <v>188</v>
      </c>
      <c r="N58" s="33"/>
      <c r="O58" s="35"/>
      <c r="P58" s="35"/>
    </row>
    <row r="59" spans="1:16" s="36" customFormat="1" ht="15.75" thickBot="1" x14ac:dyDescent="0.3">
      <c r="A59" s="30" t="s">
        <v>34</v>
      </c>
      <c r="B59" s="31">
        <v>13</v>
      </c>
      <c r="C59" s="31" t="s">
        <v>16</v>
      </c>
      <c r="D59" s="37">
        <f>D61+D62</f>
        <v>185708</v>
      </c>
      <c r="E59" s="37"/>
      <c r="F59" s="37">
        <f t="shared" si="13"/>
        <v>185708</v>
      </c>
      <c r="G59" s="37"/>
      <c r="H59" s="37"/>
      <c r="I59" s="37"/>
      <c r="J59" s="37"/>
      <c r="K59" s="37">
        <f t="shared" si="14"/>
        <v>185708</v>
      </c>
      <c r="L59" s="37">
        <f>L61+L62</f>
        <v>176423</v>
      </c>
      <c r="M59" s="37">
        <f>M61+M62</f>
        <v>9285</v>
      </c>
      <c r="N59" s="33"/>
      <c r="O59" s="35"/>
      <c r="P59" s="35"/>
    </row>
    <row r="60" spans="1:16" s="36" customFormat="1" ht="15.75" thickBot="1" x14ac:dyDescent="0.3">
      <c r="A60" s="30" t="s">
        <v>76</v>
      </c>
      <c r="B60" s="31"/>
      <c r="C60" s="31"/>
      <c r="D60" s="32"/>
      <c r="E60" s="32"/>
      <c r="F60" s="32">
        <f t="shared" si="13"/>
        <v>0</v>
      </c>
      <c r="G60" s="32"/>
      <c r="H60" s="32"/>
      <c r="I60" s="32"/>
      <c r="J60" s="32"/>
      <c r="K60" s="32"/>
      <c r="L60" s="32"/>
      <c r="M60" s="32"/>
      <c r="N60" s="33"/>
      <c r="O60" s="35"/>
      <c r="P60" s="35"/>
    </row>
    <row r="61" spans="1:16" s="36" customFormat="1" ht="15.75" thickBot="1" x14ac:dyDescent="0.3">
      <c r="A61" s="30" t="s">
        <v>19</v>
      </c>
      <c r="B61" s="31"/>
      <c r="C61" s="31" t="s">
        <v>20</v>
      </c>
      <c r="D61" s="32">
        <f>15985+369+72</f>
        <v>16426</v>
      </c>
      <c r="E61" s="32"/>
      <c r="F61" s="32">
        <f t="shared" si="13"/>
        <v>16426</v>
      </c>
      <c r="G61" s="32"/>
      <c r="H61" s="32"/>
      <c r="I61" s="32"/>
      <c r="J61" s="32"/>
      <c r="K61" s="32">
        <f t="shared" si="14"/>
        <v>16426</v>
      </c>
      <c r="L61" s="32">
        <f>15186+351+68</f>
        <v>15605</v>
      </c>
      <c r="M61" s="32">
        <f>K61-L61</f>
        <v>821</v>
      </c>
      <c r="N61" s="33"/>
      <c r="O61" s="35"/>
      <c r="P61" s="35"/>
    </row>
    <row r="62" spans="1:16" s="36" customFormat="1" ht="15.75" thickBot="1" x14ac:dyDescent="0.3">
      <c r="A62" s="30" t="s">
        <v>19</v>
      </c>
      <c r="B62" s="31"/>
      <c r="C62" s="31" t="s">
        <v>78</v>
      </c>
      <c r="D62" s="32">
        <f>5639+163643</f>
        <v>169282</v>
      </c>
      <c r="E62" s="32"/>
      <c r="F62" s="32">
        <f t="shared" si="13"/>
        <v>169282</v>
      </c>
      <c r="G62" s="32"/>
      <c r="H62" s="32"/>
      <c r="I62" s="32"/>
      <c r="J62" s="32"/>
      <c r="K62" s="32">
        <f t="shared" si="14"/>
        <v>169282</v>
      </c>
      <c r="L62" s="32">
        <f>5357+155461</f>
        <v>160818</v>
      </c>
      <c r="M62" s="32">
        <f t="shared" ref="M62" si="17">K62-L62</f>
        <v>8464</v>
      </c>
      <c r="N62" s="33"/>
      <c r="O62" s="35"/>
      <c r="P62" s="35"/>
    </row>
    <row r="63" spans="1:16" s="36" customFormat="1" ht="26.25" thickBot="1" x14ac:dyDescent="0.3">
      <c r="A63" s="30" t="s">
        <v>77</v>
      </c>
      <c r="B63" s="31">
        <v>14</v>
      </c>
      <c r="C63" s="31" t="s">
        <v>16</v>
      </c>
      <c r="D63" s="37">
        <f>D65+D66</f>
        <v>97090</v>
      </c>
      <c r="E63" s="37"/>
      <c r="F63" s="37">
        <f t="shared" si="13"/>
        <v>97090</v>
      </c>
      <c r="G63" s="37"/>
      <c r="H63" s="37"/>
      <c r="I63" s="37"/>
      <c r="J63" s="37"/>
      <c r="K63" s="37">
        <f t="shared" si="14"/>
        <v>97090</v>
      </c>
      <c r="L63" s="37">
        <f>L65+L66</f>
        <v>92236</v>
      </c>
      <c r="M63" s="37">
        <f t="shared" ref="M63" si="18">M65+M66</f>
        <v>4854</v>
      </c>
      <c r="N63" s="33"/>
      <c r="O63" s="35"/>
      <c r="P63" s="35"/>
    </row>
    <row r="64" spans="1:16" s="36" customFormat="1" ht="15.75" thickBot="1" x14ac:dyDescent="0.3">
      <c r="A64" s="30" t="s">
        <v>76</v>
      </c>
      <c r="B64" s="31"/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5"/>
      <c r="P64" s="35"/>
    </row>
    <row r="65" spans="1:16" s="36" customFormat="1" ht="15.75" thickBot="1" x14ac:dyDescent="0.3">
      <c r="A65" s="30" t="s">
        <v>19</v>
      </c>
      <c r="B65" s="31"/>
      <c r="C65" s="31" t="s">
        <v>20</v>
      </c>
      <c r="D65" s="32">
        <f>63473+31737</f>
        <v>95210</v>
      </c>
      <c r="E65" s="32"/>
      <c r="F65" s="32">
        <f t="shared" si="13"/>
        <v>95210</v>
      </c>
      <c r="G65" s="32"/>
      <c r="H65" s="32"/>
      <c r="I65" s="32"/>
      <c r="J65" s="32"/>
      <c r="K65" s="32">
        <f t="shared" si="14"/>
        <v>95210</v>
      </c>
      <c r="L65" s="32">
        <f>60300+30150</f>
        <v>90450</v>
      </c>
      <c r="M65" s="32">
        <f>K65-L65</f>
        <v>4760</v>
      </c>
      <c r="N65" s="33"/>
      <c r="O65" s="35"/>
      <c r="P65" s="35"/>
    </row>
    <row r="66" spans="1:16" s="36" customFormat="1" ht="15.75" thickBot="1" x14ac:dyDescent="0.3">
      <c r="A66" s="30" t="s">
        <v>19</v>
      </c>
      <c r="B66" s="31"/>
      <c r="C66" s="31" t="s">
        <v>78</v>
      </c>
      <c r="D66" s="32">
        <v>1880</v>
      </c>
      <c r="E66" s="32"/>
      <c r="F66" s="32">
        <f t="shared" si="13"/>
        <v>1880</v>
      </c>
      <c r="G66" s="32"/>
      <c r="H66" s="32"/>
      <c r="I66" s="32"/>
      <c r="J66" s="32"/>
      <c r="K66" s="32">
        <f t="shared" si="14"/>
        <v>1880</v>
      </c>
      <c r="L66" s="32">
        <v>1786</v>
      </c>
      <c r="M66" s="32">
        <f>K66-L66</f>
        <v>94</v>
      </c>
      <c r="N66" s="33"/>
      <c r="O66" s="35"/>
      <c r="P66" s="35"/>
    </row>
    <row r="67" spans="1:16" s="36" customFormat="1" ht="15.75" thickBot="1" x14ac:dyDescent="0.3">
      <c r="A67" s="39" t="s">
        <v>79</v>
      </c>
      <c r="B67" s="40">
        <v>15</v>
      </c>
      <c r="C67" s="40" t="s">
        <v>16</v>
      </c>
      <c r="D67" s="41">
        <f>D69+D70</f>
        <v>25567</v>
      </c>
      <c r="E67" s="41"/>
      <c r="F67" s="41">
        <f t="shared" si="13"/>
        <v>25567</v>
      </c>
      <c r="G67" s="41"/>
      <c r="H67" s="41"/>
      <c r="I67" s="41"/>
      <c r="J67" s="41"/>
      <c r="K67" s="41">
        <f t="shared" si="14"/>
        <v>25567</v>
      </c>
      <c r="L67" s="41">
        <f>L69+L70</f>
        <v>24288</v>
      </c>
      <c r="M67" s="41">
        <f>M69+M70</f>
        <v>1279</v>
      </c>
      <c r="N67" s="42"/>
      <c r="O67" s="43"/>
      <c r="P67" s="42"/>
    </row>
    <row r="68" spans="1:16" s="36" customFormat="1" ht="15.75" thickBot="1" x14ac:dyDescent="0.3">
      <c r="A68" s="39" t="s">
        <v>29</v>
      </c>
      <c r="B68" s="44"/>
      <c r="C68" s="44"/>
      <c r="D68" s="45"/>
      <c r="E68" s="46"/>
      <c r="F68" s="45"/>
      <c r="G68" s="47"/>
      <c r="H68" s="46"/>
      <c r="I68" s="45"/>
      <c r="J68" s="45"/>
      <c r="K68" s="46"/>
      <c r="L68" s="48"/>
      <c r="M68" s="43"/>
      <c r="N68" s="42"/>
      <c r="O68" s="43"/>
      <c r="P68" s="42"/>
    </row>
    <row r="69" spans="1:16" s="36" customFormat="1" ht="15.75" thickBot="1" x14ac:dyDescent="0.3">
      <c r="A69" s="39" t="s">
        <v>19</v>
      </c>
      <c r="B69" s="44"/>
      <c r="C69" s="40" t="s">
        <v>20</v>
      </c>
      <c r="D69" s="49">
        <f>67+6398+306</f>
        <v>6771</v>
      </c>
      <c r="E69" s="47"/>
      <c r="F69" s="49">
        <f t="shared" si="13"/>
        <v>6771</v>
      </c>
      <c r="G69" s="47"/>
      <c r="H69" s="47"/>
      <c r="I69" s="45"/>
      <c r="J69" s="49"/>
      <c r="K69" s="47">
        <f t="shared" si="14"/>
        <v>6771</v>
      </c>
      <c r="L69" s="47">
        <f>63+6078+291</f>
        <v>6432</v>
      </c>
      <c r="M69" s="47">
        <f>K69-L69</f>
        <v>339</v>
      </c>
      <c r="N69" s="42"/>
      <c r="O69" s="43"/>
      <c r="P69" s="42"/>
    </row>
    <row r="70" spans="1:16" s="36" customFormat="1" ht="15.75" thickBot="1" x14ac:dyDescent="0.3">
      <c r="A70" s="39" t="s">
        <v>19</v>
      </c>
      <c r="B70" s="44"/>
      <c r="C70" s="40" t="s">
        <v>78</v>
      </c>
      <c r="D70" s="49">
        <v>18796</v>
      </c>
      <c r="E70" s="47"/>
      <c r="F70" s="49">
        <f t="shared" si="13"/>
        <v>18796</v>
      </c>
      <c r="G70" s="47"/>
      <c r="H70" s="47"/>
      <c r="I70" s="45"/>
      <c r="J70" s="49"/>
      <c r="K70" s="49">
        <f t="shared" si="14"/>
        <v>18796</v>
      </c>
      <c r="L70" s="47">
        <v>17856</v>
      </c>
      <c r="M70" s="47">
        <f t="shared" ref="M70" si="19">K70-L70</f>
        <v>940</v>
      </c>
      <c r="N70" s="42"/>
      <c r="O70" s="43"/>
      <c r="P70" s="42"/>
    </row>
    <row r="71" spans="1:16" s="36" customFormat="1" ht="15.75" thickBot="1" x14ac:dyDescent="0.3">
      <c r="A71" s="39" t="s">
        <v>80</v>
      </c>
      <c r="B71" s="40">
        <v>16</v>
      </c>
      <c r="C71" s="40" t="s">
        <v>16</v>
      </c>
      <c r="D71" s="41">
        <f>D73+D74</f>
        <v>61719</v>
      </c>
      <c r="E71" s="41"/>
      <c r="F71" s="41">
        <f t="shared" si="13"/>
        <v>61719</v>
      </c>
      <c r="G71" s="41"/>
      <c r="H71" s="41"/>
      <c r="I71" s="41"/>
      <c r="J71" s="41"/>
      <c r="K71" s="41">
        <f t="shared" si="14"/>
        <v>61719</v>
      </c>
      <c r="L71" s="41">
        <f>L73+L74</f>
        <v>60875</v>
      </c>
      <c r="M71" s="41">
        <f>M73+M74</f>
        <v>844</v>
      </c>
      <c r="N71" s="42"/>
      <c r="O71" s="43"/>
      <c r="P71" s="42"/>
    </row>
    <row r="72" spans="1:16" s="36" customFormat="1" ht="15.75" thickBot="1" x14ac:dyDescent="0.3">
      <c r="A72" s="39" t="s">
        <v>29</v>
      </c>
      <c r="B72" s="44"/>
      <c r="C72" s="44"/>
      <c r="D72" s="45"/>
      <c r="E72" s="46"/>
      <c r="F72" s="45"/>
      <c r="G72" s="47"/>
      <c r="H72" s="46"/>
      <c r="I72" s="45"/>
      <c r="J72" s="45"/>
      <c r="K72" s="46"/>
      <c r="L72" s="48"/>
      <c r="M72" s="43"/>
      <c r="N72" s="42"/>
      <c r="O72" s="43"/>
      <c r="P72" s="42"/>
    </row>
    <row r="73" spans="1:16" s="36" customFormat="1" ht="15.75" thickBot="1" x14ac:dyDescent="0.3">
      <c r="A73" s="39" t="s">
        <v>19</v>
      </c>
      <c r="B73" s="44"/>
      <c r="C73" s="40" t="s">
        <v>20</v>
      </c>
      <c r="D73" s="49">
        <f>10420+21931+23729</f>
        <v>56080</v>
      </c>
      <c r="E73" s="49"/>
      <c r="F73" s="49">
        <f t="shared" si="13"/>
        <v>56080</v>
      </c>
      <c r="G73" s="49"/>
      <c r="H73" s="47"/>
      <c r="I73" s="45"/>
      <c r="J73" s="49"/>
      <c r="K73" s="49">
        <f t="shared" si="14"/>
        <v>56080</v>
      </c>
      <c r="L73" s="47">
        <f>10316+21711+23491</f>
        <v>55518</v>
      </c>
      <c r="M73" s="47">
        <f>K73-L73</f>
        <v>562</v>
      </c>
      <c r="N73" s="42"/>
      <c r="O73" s="43"/>
      <c r="P73" s="42"/>
    </row>
    <row r="74" spans="1:16" s="36" customFormat="1" ht="15.75" thickBot="1" x14ac:dyDescent="0.3">
      <c r="A74" s="39" t="s">
        <v>19</v>
      </c>
      <c r="B74" s="44"/>
      <c r="C74" s="40" t="s">
        <v>78</v>
      </c>
      <c r="D74" s="49">
        <v>5639</v>
      </c>
      <c r="E74" s="49"/>
      <c r="F74" s="49">
        <f t="shared" si="13"/>
        <v>5639</v>
      </c>
      <c r="G74" s="49"/>
      <c r="H74" s="47"/>
      <c r="I74" s="45"/>
      <c r="J74" s="49"/>
      <c r="K74" s="47">
        <f t="shared" si="14"/>
        <v>5639</v>
      </c>
      <c r="L74" s="47">
        <v>5357</v>
      </c>
      <c r="M74" s="47">
        <f t="shared" ref="M74" si="20">K74-L74</f>
        <v>282</v>
      </c>
      <c r="N74" s="42"/>
      <c r="O74" s="43"/>
      <c r="P74" s="42"/>
    </row>
    <row r="75" spans="1:16" s="36" customFormat="1" ht="15.75" thickBot="1" x14ac:dyDescent="0.3">
      <c r="A75" s="39" t="s">
        <v>95</v>
      </c>
      <c r="B75" s="40">
        <v>17</v>
      </c>
      <c r="C75" s="40" t="s">
        <v>16</v>
      </c>
      <c r="D75" s="41">
        <f>D77+D78</f>
        <v>4606</v>
      </c>
      <c r="E75" s="41"/>
      <c r="F75" s="41">
        <f t="shared" ref="F75" si="21">K75</f>
        <v>4606</v>
      </c>
      <c r="G75" s="41"/>
      <c r="H75" s="41"/>
      <c r="I75" s="41"/>
      <c r="J75" s="41"/>
      <c r="K75" s="41">
        <f t="shared" ref="K75" si="22">D75</f>
        <v>4606</v>
      </c>
      <c r="L75" s="41">
        <f>L77+L78</f>
        <v>4376</v>
      </c>
      <c r="M75" s="41">
        <f>M77+M78</f>
        <v>230</v>
      </c>
      <c r="N75" s="42"/>
      <c r="O75" s="43"/>
      <c r="P75" s="42"/>
    </row>
    <row r="76" spans="1:16" s="36" customFormat="1" ht="15.75" thickBot="1" x14ac:dyDescent="0.3">
      <c r="A76" s="39" t="s">
        <v>29</v>
      </c>
      <c r="B76" s="44"/>
      <c r="C76" s="44"/>
      <c r="D76" s="45"/>
      <c r="E76" s="46"/>
      <c r="F76" s="45"/>
      <c r="G76" s="47"/>
      <c r="H76" s="46"/>
      <c r="I76" s="45"/>
      <c r="J76" s="45"/>
      <c r="K76" s="46"/>
      <c r="L76" s="48"/>
      <c r="M76" s="43"/>
      <c r="N76" s="42"/>
      <c r="O76" s="43"/>
      <c r="P76" s="42"/>
    </row>
    <row r="77" spans="1:16" s="36" customFormat="1" ht="15.75" thickBot="1" x14ac:dyDescent="0.3">
      <c r="A77" s="39" t="s">
        <v>19</v>
      </c>
      <c r="B77" s="44"/>
      <c r="C77" s="40" t="s">
        <v>20</v>
      </c>
      <c r="D77" s="49">
        <v>4606</v>
      </c>
      <c r="E77" s="49"/>
      <c r="F77" s="49">
        <f t="shared" ref="F77" si="23">K77</f>
        <v>4606</v>
      </c>
      <c r="G77" s="49"/>
      <c r="H77" s="47"/>
      <c r="I77" s="45"/>
      <c r="J77" s="49"/>
      <c r="K77" s="49">
        <f t="shared" ref="K77:K78" si="24">D77</f>
        <v>4606</v>
      </c>
      <c r="L77" s="47">
        <v>4376</v>
      </c>
      <c r="M77" s="47">
        <f>K77-L77</f>
        <v>230</v>
      </c>
      <c r="N77" s="42"/>
      <c r="O77" s="43"/>
      <c r="P77" s="42"/>
    </row>
    <row r="78" spans="1:16" s="36" customFormat="1" ht="15.75" thickBot="1" x14ac:dyDescent="0.3">
      <c r="A78" s="39" t="s">
        <v>19</v>
      </c>
      <c r="B78" s="44"/>
      <c r="C78" s="40"/>
      <c r="D78" s="49"/>
      <c r="E78" s="49"/>
      <c r="F78" s="49"/>
      <c r="G78" s="49"/>
      <c r="H78" s="47"/>
      <c r="I78" s="45"/>
      <c r="J78" s="49"/>
      <c r="K78" s="47">
        <f t="shared" si="24"/>
        <v>0</v>
      </c>
      <c r="L78" s="47"/>
      <c r="M78" s="47">
        <f t="shared" ref="M78" si="25">K78-L78</f>
        <v>0</v>
      </c>
      <c r="N78" s="42"/>
      <c r="O78" s="43"/>
      <c r="P78" s="42"/>
    </row>
    <row r="79" spans="1:16" ht="15.75" x14ac:dyDescent="0.25">
      <c r="A79" s="24"/>
    </row>
    <row r="80" spans="1:16" ht="10.5" customHeight="1" x14ac:dyDescent="0.25">
      <c r="A80" s="24"/>
    </row>
    <row r="81" spans="1:17" ht="13.5" hidden="1" customHeight="1" x14ac:dyDescent="0.25">
      <c r="A81" s="24"/>
    </row>
    <row r="82" spans="1:17" ht="12.75" hidden="1" customHeight="1" x14ac:dyDescent="0.25">
      <c r="A82" s="24"/>
    </row>
    <row r="83" spans="1:17" ht="15.75" hidden="1" x14ac:dyDescent="0.25">
      <c r="A83" s="24"/>
    </row>
    <row r="84" spans="1:17" ht="4.5" hidden="1" customHeight="1" x14ac:dyDescent="0.25">
      <c r="A84" s="24"/>
    </row>
    <row r="85" spans="1:17" ht="15.75" hidden="1" x14ac:dyDescent="0.25">
      <c r="A85" s="24"/>
    </row>
    <row r="86" spans="1:17" ht="3" hidden="1" customHeight="1" x14ac:dyDescent="0.25">
      <c r="A86" s="24"/>
    </row>
    <row r="87" spans="1:17" ht="15.75" hidden="1" x14ac:dyDescent="0.25">
      <c r="A87" s="24"/>
    </row>
    <row r="88" spans="1:17" ht="47.25" customHeight="1" x14ac:dyDescent="0.25">
      <c r="A88" s="108" t="s">
        <v>87</v>
      </c>
      <c r="B88" s="108"/>
      <c r="C88" s="25"/>
      <c r="D88" s="107" t="s">
        <v>90</v>
      </c>
      <c r="E88" s="107"/>
      <c r="F88" s="25"/>
      <c r="G88" s="107" t="s">
        <v>88</v>
      </c>
      <c r="H88" s="107"/>
      <c r="I88" s="107"/>
      <c r="J88" s="25"/>
      <c r="K88" s="26"/>
      <c r="L88" s="26"/>
      <c r="M88" s="25"/>
      <c r="N88" s="107" t="s">
        <v>89</v>
      </c>
      <c r="O88" s="107"/>
      <c r="P88" s="107"/>
      <c r="Q88" s="25"/>
    </row>
    <row r="89" spans="1:17" ht="15.75" customHeight="1" x14ac:dyDescent="0.25">
      <c r="A89" s="108"/>
      <c r="B89" s="108"/>
      <c r="C89" s="25"/>
      <c r="D89" s="109" t="s">
        <v>83</v>
      </c>
      <c r="E89" s="109"/>
      <c r="F89" s="27"/>
      <c r="G89" s="109" t="s">
        <v>84</v>
      </c>
      <c r="H89" s="109"/>
      <c r="I89" s="109"/>
      <c r="J89" s="27"/>
      <c r="K89" s="109" t="s">
        <v>85</v>
      </c>
      <c r="L89" s="109"/>
      <c r="M89" s="27"/>
      <c r="N89" s="110" t="s">
        <v>86</v>
      </c>
      <c r="O89" s="110"/>
      <c r="P89" s="110"/>
      <c r="Q89" s="25"/>
    </row>
    <row r="90" spans="1:17" ht="15.75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5.75" x14ac:dyDescent="0.2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x14ac:dyDescent="0.25">
      <c r="A92" s="28"/>
    </row>
    <row r="93" spans="1:17" x14ac:dyDescent="0.25">
      <c r="A93" s="28"/>
      <c r="B93" s="29"/>
    </row>
    <row r="94" spans="1:17" x14ac:dyDescent="0.25">
      <c r="A94" s="28"/>
    </row>
    <row r="95" spans="1:17" x14ac:dyDescent="0.25">
      <c r="A95" s="28"/>
    </row>
    <row r="96" spans="1:17" x14ac:dyDescent="0.25">
      <c r="A96" s="28"/>
    </row>
    <row r="97" spans="1:1" x14ac:dyDescent="0.25">
      <c r="A97" s="28"/>
    </row>
  </sheetData>
  <mergeCells count="24">
    <mergeCell ref="N88:P88"/>
    <mergeCell ref="A88:B89"/>
    <mergeCell ref="D88:E88"/>
    <mergeCell ref="D89:E89"/>
    <mergeCell ref="G88:I88"/>
    <mergeCell ref="G89:I89"/>
    <mergeCell ref="K89:L89"/>
    <mergeCell ref="N89:P89"/>
    <mergeCell ref="A1:P2"/>
    <mergeCell ref="G3:P3"/>
    <mergeCell ref="G4:G5"/>
    <mergeCell ref="H4:H5"/>
    <mergeCell ref="I4:I5"/>
    <mergeCell ref="J4:J5"/>
    <mergeCell ref="K4:K5"/>
    <mergeCell ref="L4:N4"/>
    <mergeCell ref="O4:O5"/>
    <mergeCell ref="P4:P5"/>
    <mergeCell ref="A3:A5"/>
    <mergeCell ref="B3:B5"/>
    <mergeCell ref="C3:C5"/>
    <mergeCell ref="D3:D5"/>
    <mergeCell ref="E3:E5"/>
    <mergeCell ref="F3:F5"/>
  </mergeCells>
  <pageMargins left="0.43307086614173229" right="0.23622047244094491" top="0.35433070866141736" bottom="0.35433070866141736" header="0.11811023622047245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2023-10-10T09:30:13Z</cp:lastPrinted>
  <dcterms:created xsi:type="dcterms:W3CDTF">2022-09-30T09:23:26Z</dcterms:created>
  <dcterms:modified xsi:type="dcterms:W3CDTF">2024-02-06T11:48:01Z</dcterms:modified>
</cp:coreProperties>
</file>